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firstSheet="1" activeTab="1"/>
  </bookViews>
  <sheets>
    <sheet name="Guidelines" sheetId="1" state="hidden" r:id="rId1"/>
    <sheet name="Отчет-2018г" sheetId="2" r:id="rId2"/>
    <sheet name="Cash-Flow-2018" sheetId="3" state="hidden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0">'Guidelines'!$B$2:$N$102</definedName>
    <definedName name="_xlnm.Print_Area" localSheetId="1">'Отчет-2018г'!$B$1:$P$143</definedName>
    <definedName name="_xlnm.Print_Titles" localSheetId="2">'Cash-Flow-2018'!$10:$12</definedName>
    <definedName name="_xlnm.Print_Titles" localSheetId="1">'Отчет-2018г'!$10:$12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>.
15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<sst xmlns="http://schemas.openxmlformats.org/spreadsheetml/2006/main" count="545" uniqueCount="374">
  <si>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</si>
  <si>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</si>
  <si>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</si>
  <si>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</si>
  <si>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</si>
  <si>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</si>
  <si>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</si>
  <si>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</si>
  <si>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</si>
  <si>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</si>
  <si>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</si>
  <si>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</si>
  <si>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</si>
  <si>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</si>
  <si>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</si>
  <si>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</si>
  <si>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</si>
  <si>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</si>
  <si>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</si>
  <si>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</si>
  <si>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</si>
  <si>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</si>
  <si>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</si>
  <si>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</si>
  <si>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</si>
  <si>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</si>
  <si>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</si>
  <si>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</si>
  <si>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</si>
  <si>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</si>
  <si>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</si>
  <si>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</si>
  <si>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</si>
  <si>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</si>
  <si>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</si>
  <si>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</si>
  <si>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</si>
  <si>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</si>
  <si>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</si>
  <si>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</si>
  <si>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</si>
  <si>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</si>
  <si>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</si>
  <si>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</si>
  <si>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</si>
  <si>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</si>
  <si>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</si>
  <si>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</si>
  <si>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</si>
  <si>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</si>
  <si>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</si>
  <si>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</si>
  <si>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</si>
  <si>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</si>
  <si>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</si>
  <si>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</si>
  <si>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</si>
  <si>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</si>
  <si>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</si>
  <si>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</si>
  <si>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</si>
  <si>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</si>
  <si>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</si>
  <si>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</si>
  <si>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</si>
  <si>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</si>
  <si>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</si>
  <si>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</si>
  <si>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</si>
  <si>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</si>
  <si>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</si>
  <si>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</si>
  <si>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</si>
  <si>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</si>
  <si>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</si>
  <si>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</si>
  <si>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</si>
  <si>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</si>
  <si>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</si>
  <si>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</si>
  <si>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</si>
  <si>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</si>
  <si>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</si>
  <si>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</si>
  <si>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</si>
  <si>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</si>
  <si>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</si>
  <si>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</si>
  <si>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</si>
  <si>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</si>
  <si>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</si>
  <si>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</si>
  <si>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</si>
  <si>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</si>
  <si>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</si>
  <si>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</si>
  <si>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</si>
  <si>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</si>
  <si>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</si>
  <si>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</si>
  <si>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</si>
  <si>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</si>
  <si>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</si>
  <si>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</si>
  <si>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</si>
  <si>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</si>
  <si>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</si>
  <si>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</si>
  <si>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</si>
  <si>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</si>
  <si>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</si>
  <si>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</si>
  <si>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</si>
  <si>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</si>
  <si>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</si>
  <si>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</si>
  <si>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</si>
  <si>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</si>
  <si>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</si>
  <si>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</si>
  <si>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</si>
  <si>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</si>
  <si>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</si>
  <si>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</si>
  <si>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</si>
  <si>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</si>
  <si>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</si>
  <si>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</si>
  <si>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</si>
  <si>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</si>
  <si>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</si>
  <si>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</si>
  <si>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</si>
  <si>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</si>
  <si>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</si>
  <si>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</si>
  <si>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</si>
  <si>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</si>
  <si>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</si>
  <si>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</si>
  <si>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</si>
  <si>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</si>
  <si>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</si>
  <si>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</si>
  <si>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</si>
  <si>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</si>
  <si>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</si>
  <si>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</si>
  <si>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</si>
  <si>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</si>
  <si>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</si>
  <si>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</si>
  <si>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</si>
  <si>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</si>
  <si>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</si>
  <si>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</si>
  <si>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</si>
  <si>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</si>
  <si>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</si>
  <si>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</si>
  <si>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</si>
  <si>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</si>
  <si>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</si>
  <si>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</si>
  <si>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</si>
  <si>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</si>
  <si>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</si>
  <si>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</si>
  <si>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</si>
  <si>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</si>
  <si>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</si>
  <si>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</si>
  <si>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</si>
  <si>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</si>
  <si>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</si>
  <si>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</si>
  <si>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</si>
  <si>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</si>
  <si>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</si>
  <si>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</si>
  <si>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</si>
  <si>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</si>
  <si>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</si>
  <si>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</si>
  <si>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</si>
  <si>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</si>
  <si>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</si>
  <si>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</si>
  <si>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</si>
  <si>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</si>
  <si>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</si>
  <si>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</si>
  <si>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</si>
  <si>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</si>
  <si>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</si>
  <si>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</si>
  <si>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</si>
  <si>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</si>
  <si>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</si>
  <si>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</si>
  <si>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</si>
  <si>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</si>
  <si>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</si>
  <si>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</si>
  <si>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</si>
  <si>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</si>
  <si>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</si>
  <si>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</si>
  <si>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</si>
  <si>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</si>
  <si>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</si>
  <si>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</si>
  <si>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</si>
  <si>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</si>
  <si>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</si>
  <si>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</si>
  <si>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</si>
  <si>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</si>
  <si>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</si>
  <si>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</si>
  <si>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</si>
  <si>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</si>
  <si>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</si>
  <si>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</si>
  <si>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</si>
  <si>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</si>
  <si>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</si>
  <si>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</si>
  <si>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</si>
  <si>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</si>
  <si>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</si>
  <si>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</si>
  <si>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</si>
  <si>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</si>
  <si>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</si>
  <si>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</si>
  <si>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</si>
  <si>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</si>
  <si>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</si>
  <si>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</si>
  <si>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</si>
  <si>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</si>
  <si>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</si>
  <si>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</si>
  <si>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</si>
  <si>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</si>
  <si>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</si>
  <si>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</si>
  <si>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</si>
  <si>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</si>
  <si>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</si>
  <si>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</si>
  <si>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</si>
  <si>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</si>
  <si>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</si>
  <si>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</si>
  <si>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</si>
  <si>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</si>
  <si>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</si>
  <si>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</si>
  <si>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</si>
  <si>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</si>
  <si>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</si>
  <si>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</si>
  <si>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</si>
  <si>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</si>
  <si>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</si>
  <si>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</si>
  <si>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</si>
  <si>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</si>
  <si>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</si>
  <si>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</si>
  <si>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</si>
  <si>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</si>
  <si>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</si>
  <si>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</si>
  <si>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</si>
  <si>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</si>
  <si>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</si>
  <si>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</si>
  <si>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</si>
  <si>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</si>
  <si>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</si>
  <si>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</si>
  <si>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</si>
  <si>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</si>
  <si>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</si>
  <si>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</si>
  <si>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</si>
  <si>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</si>
  <si>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</si>
  <si>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</si>
  <si>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</si>
  <si>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</si>
  <si>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</si>
  <si>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</si>
  <si>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</si>
  <si>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</si>
  <si>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</si>
  <si>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</si>
  <si>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</si>
  <si>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</si>
  <si>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</si>
  <si>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</si>
  <si>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</si>
  <si>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</si>
  <si>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</si>
  <si>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</si>
  <si>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</si>
  <si>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</si>
  <si>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</si>
  <si>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</si>
  <si>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</si>
  <si>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</si>
  <si>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</si>
  <si>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</si>
  <si>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</si>
  <si>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</si>
  <si>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</si>
  <si>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</si>
  <si>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</si>
  <si>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</si>
  <si>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</si>
  <si>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</si>
  <si>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</si>
  <si>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</si>
  <si>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</si>
  <si>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</si>
  <si>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</si>
  <si>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</si>
  <si>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</si>
  <si>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</si>
  <si>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</si>
  <si>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</si>
  <si>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</si>
  <si>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</si>
  <si>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</si>
  <si>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</si>
  <si>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</si>
  <si>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</si>
  <si>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</si>
  <si>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</si>
  <si>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</si>
  <si>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</si>
  <si>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</si>
  <si>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</si>
  <si>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</si>
  <si>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</si>
  <si>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</si>
  <si>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</si>
  <si>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</si>
  <si>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</si>
  <si>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</si>
  <si>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</si>
  <si>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</si>
  <si>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</si>
  <si>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</si>
  <si>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</si>
  <si>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</si>
  <si>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</si>
  <si>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</si>
  <si>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</si>
  <si>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</si>
  <si>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</si>
  <si>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</si>
  <si>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</si>
  <si>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</si>
  <si>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</si>
  <si>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</si>
  <si>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</si>
  <si>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</si>
  <si>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</si>
  <si>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НАЦИОНАЛНО БЮРО ЗА КОНТРОЛ НА СРС</t>
  </si>
  <si>
    <t>[гр.София; площад "Света Неделя" №6]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</si>
</sst>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74" fontId="152" fillId="32" borderId="0" xfId="64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2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1" fillId="33" borderId="0" xfId="62" applyFont="1" applyFill="1" applyAlignment="1" applyProtection="1">
      <alignment horizontal="right"/>
      <protection/>
    </xf>
    <xf numFmtId="0" fontId="22" fillId="37" borderId="0" xfId="57" applyFont="1" applyFill="1" applyProtection="1">
      <alignment/>
      <protection/>
    </xf>
    <xf numFmtId="0" fontId="23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 applyProtection="1">
      <alignment vertical="center"/>
      <protection/>
    </xf>
    <xf numFmtId="0" fontId="23" fillId="37" borderId="0" xfId="57" applyFont="1" applyFill="1" applyBorder="1" applyAlignment="1">
      <alignment horizontal="center" vertical="center"/>
      <protection/>
    </xf>
    <xf numFmtId="4" fontId="22" fillId="37" borderId="0" xfId="57" applyNumberFormat="1" applyFont="1" applyFill="1" applyAlignment="1" applyProtection="1">
      <alignment vertical="center"/>
      <protection/>
    </xf>
    <xf numFmtId="4" fontId="22" fillId="0" borderId="0" xfId="57" applyNumberFormat="1" applyFont="1" applyFill="1" applyAlignment="1" applyProtection="1">
      <alignment vertical="center"/>
      <protection/>
    </xf>
    <xf numFmtId="0" fontId="22" fillId="0" borderId="0" xfId="57" applyFont="1" applyFill="1" applyBorder="1" applyAlignment="1" applyProtection="1">
      <alignment vertical="center"/>
      <protection/>
    </xf>
    <xf numFmtId="0" fontId="22" fillId="0" borderId="0" xfId="57" applyFont="1" applyFill="1" applyProtection="1">
      <alignment/>
      <protection/>
    </xf>
    <xf numFmtId="0" fontId="23" fillId="0" borderId="0" xfId="57" applyFont="1" applyFill="1" applyBorder="1" applyAlignment="1" applyProtection="1">
      <alignment horizontal="center" vertical="center"/>
      <protection/>
    </xf>
    <xf numFmtId="0" fontId="22" fillId="37" borderId="0" xfId="57" applyFont="1" applyFill="1">
      <alignment/>
      <protection/>
    </xf>
    <xf numFmtId="0" fontId="22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1" fillId="38" borderId="12" xfId="57" applyFont="1" applyFill="1" applyBorder="1" applyAlignment="1">
      <alignment horizontal="right"/>
      <protection/>
    </xf>
    <xf numFmtId="0" fontId="21" fillId="38" borderId="0" xfId="57" applyFont="1" applyFill="1" applyBorder="1">
      <alignment/>
      <protection/>
    </xf>
    <xf numFmtId="175" fontId="21" fillId="38" borderId="0" xfId="57" applyNumberFormat="1" applyFont="1" applyFill="1" applyBorder="1" applyAlignment="1">
      <alignment horizontal="right"/>
      <protection/>
    </xf>
    <xf numFmtId="0" fontId="24" fillId="38" borderId="0" xfId="57" applyFont="1" applyFill="1" applyBorder="1">
      <alignment/>
      <protection/>
    </xf>
    <xf numFmtId="0" fontId="25" fillId="38" borderId="0" xfId="57" applyFont="1" applyFill="1" applyBorder="1">
      <alignment/>
      <protection/>
    </xf>
    <xf numFmtId="0" fontId="24" fillId="38" borderId="13" xfId="57" applyFont="1" applyFill="1" applyBorder="1">
      <alignment/>
      <protection/>
    </xf>
    <xf numFmtId="0" fontId="21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3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20" fillId="32" borderId="21" xfId="57" applyNumberFormat="1" applyFont="1" applyFill="1" applyBorder="1" applyAlignment="1">
      <alignment horizontal="center"/>
      <protection/>
    </xf>
    <xf numFmtId="177" fontId="27" fillId="38" borderId="0" xfId="57" applyNumberFormat="1" applyFont="1" applyFill="1" applyBorder="1">
      <alignment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179" fontId="9" fillId="32" borderId="22" xfId="57" applyNumberFormat="1" applyFont="1" applyFill="1" applyBorder="1" applyAlignment="1">
      <alignment horizontal="left"/>
      <protection/>
    </xf>
    <xf numFmtId="179" fontId="9" fillId="32" borderId="21" xfId="57" applyNumberFormat="1" applyFont="1" applyFill="1" applyBorder="1" applyAlignment="1">
      <alignment horizontal="left"/>
      <protection/>
    </xf>
    <xf numFmtId="177" fontId="27" fillId="32" borderId="0" xfId="57" applyNumberFormat="1" applyFont="1" applyFill="1" applyBorder="1">
      <alignment/>
      <protection/>
    </xf>
    <xf numFmtId="177" fontId="27" fillId="32" borderId="19" xfId="57" applyNumberFormat="1" applyFont="1" applyFill="1" applyBorder="1">
      <alignment/>
      <protection/>
    </xf>
    <xf numFmtId="176" fontId="27" fillId="32" borderId="0" xfId="57" applyNumberFormat="1" applyFont="1" applyFill="1" applyBorder="1" applyAlignment="1">
      <alignment horizontal="center"/>
      <protection/>
    </xf>
    <xf numFmtId="176" fontId="27" fillId="32" borderId="19" xfId="57" applyNumberFormat="1" applyFont="1" applyFill="1" applyBorder="1" applyAlignment="1">
      <alignment horizontal="left"/>
      <protection/>
    </xf>
    <xf numFmtId="181" fontId="154" fillId="39" borderId="23" xfId="0" applyNumberFormat="1" applyFont="1" applyFill="1" applyBorder="1" applyAlignment="1" applyProtection="1" quotePrefix="1">
      <alignment horizontal="center"/>
      <protection/>
    </xf>
    <xf numFmtId="180" fontId="155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20" fillId="33" borderId="0" xfId="57" applyNumberFormat="1" applyFont="1" applyFill="1" applyBorder="1" applyAlignment="1">
      <alignment horizontal="center"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21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50" fillId="40" borderId="27" xfId="57" applyFont="1" applyFill="1" applyBorder="1">
      <alignment/>
      <protection/>
    </xf>
    <xf numFmtId="0" fontId="152" fillId="40" borderId="28" xfId="57" applyFont="1" applyFill="1" applyBorder="1">
      <alignment/>
      <protection/>
    </xf>
    <xf numFmtId="0" fontId="152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7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8" fillId="41" borderId="23" xfId="0" applyNumberFormat="1" applyFont="1" applyFill="1" applyBorder="1" applyAlignment="1" applyProtection="1" quotePrefix="1">
      <alignment horizontal="center"/>
      <protection/>
    </xf>
    <xf numFmtId="180" fontId="159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9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1" fillId="32" borderId="0" xfId="63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21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7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7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60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21" fillId="33" borderId="0" xfId="64" applyNumberFormat="1" applyFont="1" applyFill="1" applyBorder="1" applyAlignment="1" applyProtection="1">
      <alignment/>
      <protection/>
    </xf>
    <xf numFmtId="38" fontId="21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21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21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21" fillId="45" borderId="46" xfId="64" applyNumberFormat="1" applyFont="1" applyFill="1" applyBorder="1" applyAlignment="1" applyProtection="1">
      <alignment/>
      <protection/>
    </xf>
    <xf numFmtId="38" fontId="21" fillId="45" borderId="47" xfId="64" applyNumberFormat="1" applyFont="1" applyFill="1" applyBorder="1" applyAlignment="1" applyProtection="1">
      <alignment/>
      <protection/>
    </xf>
    <xf numFmtId="38" fontId="21" fillId="45" borderId="48" xfId="64" applyNumberFormat="1" applyFont="1" applyFill="1" applyBorder="1" applyAlignment="1" applyProtection="1">
      <alignment/>
      <protection/>
    </xf>
    <xf numFmtId="38" fontId="21" fillId="46" borderId="46" xfId="64" applyNumberFormat="1" applyFont="1" applyFill="1" applyBorder="1" applyAlignment="1" applyProtection="1">
      <alignment/>
      <protection/>
    </xf>
    <xf numFmtId="38" fontId="21" fillId="46" borderId="47" xfId="64" applyNumberFormat="1" applyFont="1" applyFill="1" applyBorder="1" applyAlignment="1" applyProtection="1">
      <alignment/>
      <protection/>
    </xf>
    <xf numFmtId="38" fontId="21" fillId="46" borderId="48" xfId="64" applyNumberFormat="1" applyFont="1" applyFill="1" applyBorder="1" applyAlignment="1" applyProtection="1">
      <alignment/>
      <protection/>
    </xf>
    <xf numFmtId="38" fontId="21" fillId="33" borderId="49" xfId="64" applyNumberFormat="1" applyFont="1" applyFill="1" applyBorder="1" applyAlignment="1" applyProtection="1">
      <alignment/>
      <protection/>
    </xf>
    <xf numFmtId="38" fontId="21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7" fillId="44" borderId="57" xfId="64" applyNumberFormat="1" applyFont="1" applyFill="1" applyBorder="1" applyAlignment="1" applyProtection="1">
      <alignment/>
      <protection/>
    </xf>
    <xf numFmtId="38" fontId="27" fillId="44" borderId="58" xfId="64" applyNumberFormat="1" applyFont="1" applyFill="1" applyBorder="1" applyAlignment="1" applyProtection="1">
      <alignment/>
      <protection/>
    </xf>
    <xf numFmtId="38" fontId="27" fillId="44" borderId="51" xfId="64" applyNumberFormat="1" applyFont="1" applyFill="1" applyBorder="1" applyAlignment="1" applyProtection="1">
      <alignment/>
      <protection/>
    </xf>
    <xf numFmtId="38" fontId="27" fillId="44" borderId="52" xfId="64" applyNumberFormat="1" applyFont="1" applyFill="1" applyBorder="1" applyAlignment="1" applyProtection="1">
      <alignment/>
      <protection/>
    </xf>
    <xf numFmtId="38" fontId="27" fillId="44" borderId="53" xfId="64" applyNumberFormat="1" applyFont="1" applyFill="1" applyBorder="1" applyAlignment="1" applyProtection="1">
      <alignment/>
      <protection/>
    </xf>
    <xf numFmtId="38" fontId="27" fillId="44" borderId="54" xfId="64" applyNumberFormat="1" applyFont="1" applyFill="1" applyBorder="1" applyAlignment="1" applyProtection="1">
      <alignment/>
      <protection/>
    </xf>
    <xf numFmtId="38" fontId="21" fillId="33" borderId="59" xfId="64" applyNumberFormat="1" applyFont="1" applyFill="1" applyBorder="1" applyAlignment="1" applyProtection="1">
      <alignment/>
      <protection/>
    </xf>
    <xf numFmtId="38" fontId="21" fillId="33" borderId="22" xfId="64" applyNumberFormat="1" applyFont="1" applyFill="1" applyBorder="1" applyAlignment="1" applyProtection="1">
      <alignment/>
      <protection/>
    </xf>
    <xf numFmtId="38" fontId="21" fillId="33" borderId="56" xfId="64" applyNumberFormat="1" applyFont="1" applyFill="1" applyBorder="1" applyAlignment="1" applyProtection="1">
      <alignment/>
      <protection/>
    </xf>
    <xf numFmtId="38" fontId="27" fillId="44" borderId="47" xfId="64" applyNumberFormat="1" applyFont="1" applyFill="1" applyBorder="1" applyAlignment="1" applyProtection="1">
      <alignment/>
      <protection/>
    </xf>
    <xf numFmtId="38" fontId="27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61" fillId="33" borderId="31" xfId="0" applyNumberFormat="1" applyFont="1" applyFill="1" applyBorder="1" applyAlignment="1" applyProtection="1">
      <alignment horizontal="center"/>
      <protection locked="0"/>
    </xf>
    <xf numFmtId="183" fontId="161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21" fillId="33" borderId="66" xfId="64" applyNumberFormat="1" applyFont="1" applyFill="1" applyBorder="1" applyAlignment="1" applyProtection="1">
      <alignment/>
      <protection/>
    </xf>
    <xf numFmtId="38" fontId="21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21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7" fillId="44" borderId="55" xfId="64" applyNumberFormat="1" applyFont="1" applyFill="1" applyBorder="1" applyAlignment="1" applyProtection="1">
      <alignment/>
      <protection/>
    </xf>
    <xf numFmtId="38" fontId="27" fillId="44" borderId="63" xfId="64" applyNumberFormat="1" applyFont="1" applyFill="1" applyBorder="1" applyAlignment="1" applyProtection="1">
      <alignment/>
      <protection/>
    </xf>
    <xf numFmtId="38" fontId="27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7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62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7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7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7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7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7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7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7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7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3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21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21" fillId="44" borderId="59" xfId="64" applyNumberFormat="1" applyFont="1" applyFill="1" applyBorder="1" applyAlignment="1" applyProtection="1">
      <alignment horizontal="center"/>
      <protection/>
    </xf>
    <xf numFmtId="38" fontId="21" fillId="44" borderId="22" xfId="64" applyNumberFormat="1" applyFont="1" applyFill="1" applyBorder="1" applyAlignment="1" applyProtection="1">
      <alignment horizontal="center"/>
      <protection/>
    </xf>
    <xf numFmtId="38" fontId="21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7" fillId="44" borderId="46" xfId="64" applyNumberFormat="1" applyFont="1" applyFill="1" applyBorder="1" applyAlignment="1" applyProtection="1">
      <alignment horizontal="center"/>
      <protection/>
    </xf>
    <xf numFmtId="38" fontId="27" fillId="44" borderId="47" xfId="64" applyNumberFormat="1" applyFont="1" applyFill="1" applyBorder="1" applyAlignment="1" applyProtection="1">
      <alignment horizontal="center"/>
      <protection/>
    </xf>
    <xf numFmtId="38" fontId="27" fillId="44" borderId="48" xfId="64" applyNumberFormat="1" applyFont="1" applyFill="1" applyBorder="1" applyAlignment="1" applyProtection="1">
      <alignment horizontal="center"/>
      <protection/>
    </xf>
    <xf numFmtId="38" fontId="21" fillId="33" borderId="59" xfId="64" applyNumberFormat="1" applyFont="1" applyFill="1" applyBorder="1" applyAlignment="1" applyProtection="1">
      <alignment horizontal="center"/>
      <protection/>
    </xf>
    <xf numFmtId="38" fontId="21" fillId="33" borderId="22" xfId="64" applyNumberFormat="1" applyFont="1" applyFill="1" applyBorder="1" applyAlignment="1" applyProtection="1">
      <alignment horizontal="center"/>
      <protection/>
    </xf>
    <xf numFmtId="38" fontId="21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21" fillId="33" borderId="66" xfId="64" applyNumberFormat="1" applyFont="1" applyFill="1" applyBorder="1" applyAlignment="1" applyProtection="1">
      <alignment horizontal="left"/>
      <protection/>
    </xf>
    <xf numFmtId="38" fontId="21" fillId="33" borderId="49" xfId="64" applyNumberFormat="1" applyFont="1" applyFill="1" applyBorder="1" applyAlignment="1" applyProtection="1">
      <alignment horizontal="left"/>
      <protection/>
    </xf>
    <xf numFmtId="38" fontId="21" fillId="33" borderId="50" xfId="64" applyNumberFormat="1" applyFont="1" applyFill="1" applyBorder="1" applyAlignment="1" applyProtection="1">
      <alignment horizontal="left"/>
      <protection/>
    </xf>
    <xf numFmtId="38" fontId="21" fillId="33" borderId="65" xfId="64" applyNumberFormat="1" applyFont="1" applyFill="1" applyBorder="1" applyAlignment="1" applyProtection="1">
      <alignment horizontal="left"/>
      <protection/>
    </xf>
    <xf numFmtId="38" fontId="21" fillId="33" borderId="34" xfId="64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7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5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7" fillId="39" borderId="23" xfId="0" applyNumberFormat="1" applyFont="1" applyFill="1" applyBorder="1" applyAlignment="1" applyProtection="1" quotePrefix="1">
      <alignment horizontal="center"/>
      <protection/>
    </xf>
    <xf numFmtId="191" fontId="164" fillId="42" borderId="23" xfId="0" applyNumberFormat="1" applyFont="1" applyFill="1" applyBorder="1" applyAlignment="1" applyProtection="1" quotePrefix="1">
      <alignment horizontal="center"/>
      <protection/>
    </xf>
    <xf numFmtId="191" fontId="165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1" fillId="38" borderId="107" xfId="0" applyNumberFormat="1" applyFont="1" applyFill="1" applyBorder="1" applyAlignment="1" applyProtection="1">
      <alignment horizontal="center"/>
      <protection/>
    </xf>
    <xf numFmtId="182" fontId="21" fillId="38" borderId="108" xfId="0" applyNumberFormat="1" applyFont="1" applyFill="1" applyBorder="1" applyAlignment="1" applyProtection="1">
      <alignment horizontal="center"/>
      <protection/>
    </xf>
    <xf numFmtId="182" fontId="166" fillId="38" borderId="107" xfId="0" applyNumberFormat="1" applyFont="1" applyFill="1" applyBorder="1" applyAlignment="1" applyProtection="1">
      <alignment horizontal="center"/>
      <protection/>
    </xf>
    <xf numFmtId="182" fontId="166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6" fillId="33" borderId="60" xfId="0" applyNumberFormat="1" applyFont="1" applyFill="1" applyBorder="1" applyAlignment="1" applyProtection="1">
      <alignment/>
      <protection/>
    </xf>
    <xf numFmtId="0" fontId="56" fillId="33" borderId="60" xfId="0" applyFont="1" applyFill="1" applyBorder="1" applyAlignment="1" applyProtection="1">
      <alignment/>
      <protection/>
    </xf>
    <xf numFmtId="174" fontId="167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7" fillId="44" borderId="111" xfId="0" applyNumberFormat="1" applyFont="1" applyFill="1" applyBorder="1" applyAlignment="1" applyProtection="1">
      <alignment/>
      <protection/>
    </xf>
    <xf numFmtId="184" fontId="37" fillId="44" borderId="96" xfId="0" applyNumberFormat="1" applyFont="1" applyFill="1" applyBorder="1" applyAlignment="1" applyProtection="1">
      <alignment/>
      <protection/>
    </xf>
    <xf numFmtId="184" fontId="37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7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68" fillId="49" borderId="0" xfId="61" applyFont="1" applyFill="1" applyBorder="1" applyAlignment="1" applyProtection="1">
      <alignment horizontal="center"/>
      <protection/>
    </xf>
    <xf numFmtId="174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6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21" fillId="45" borderId="0" xfId="64" applyNumberFormat="1" applyFont="1" applyFill="1" applyBorder="1" applyAlignment="1" applyProtection="1">
      <alignment/>
      <protection/>
    </xf>
    <xf numFmtId="0" fontId="169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9" fillId="35" borderId="0" xfId="63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72" fontId="60" fillId="50" borderId="31" xfId="63" applyNumberFormat="1" applyFont="1" applyFill="1" applyBorder="1" applyAlignment="1" applyProtection="1">
      <alignment horizontal="center" vertical="center"/>
      <protection locked="0"/>
    </xf>
    <xf numFmtId="174" fontId="150" fillId="32" borderId="0" xfId="64" applyNumberFormat="1" applyFont="1" applyFill="1" applyAlignment="1" applyProtection="1">
      <alignment/>
      <protection/>
    </xf>
    <xf numFmtId="0" fontId="152" fillId="35" borderId="0" xfId="63" applyFont="1" applyFill="1" applyBorder="1" applyProtection="1">
      <alignment/>
      <protection/>
    </xf>
    <xf numFmtId="0" fontId="170" fillId="35" borderId="0" xfId="63" applyFont="1" applyFill="1" applyBorder="1" applyProtection="1">
      <alignment/>
      <protection/>
    </xf>
    <xf numFmtId="0" fontId="170" fillId="35" borderId="0" xfId="63" applyFont="1" applyFill="1" applyProtection="1">
      <alignment/>
      <protection/>
    </xf>
    <xf numFmtId="180" fontId="158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19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9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2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71" fillId="33" borderId="49" xfId="0" applyFont="1" applyFill="1" applyBorder="1" applyAlignment="1" applyProtection="1">
      <alignment horizontal="center"/>
      <protection/>
    </xf>
    <xf numFmtId="0" fontId="172" fillId="32" borderId="49" xfId="0" applyFont="1" applyFill="1" applyBorder="1" applyAlignment="1" applyProtection="1">
      <alignment horizontal="center"/>
      <protection locked="0"/>
    </xf>
    <xf numFmtId="172" fontId="173" fillId="33" borderId="31" xfId="63" applyNumberFormat="1" applyFont="1" applyFill="1" applyBorder="1" applyAlignment="1" applyProtection="1">
      <alignment horizontal="center" vertical="center"/>
      <protection/>
    </xf>
    <xf numFmtId="172" fontId="174" fillId="33" borderId="31" xfId="63" applyNumberFormat="1" applyFont="1" applyFill="1" applyBorder="1" applyAlignment="1" applyProtection="1">
      <alignment horizontal="center" vertical="center"/>
      <protection/>
    </xf>
    <xf numFmtId="0" fontId="9" fillId="33" borderId="31" xfId="63" applyNumberFormat="1" applyFont="1" applyFill="1" applyBorder="1" applyAlignment="1" applyProtection="1">
      <alignment horizontal="center" vertical="center"/>
      <protection/>
    </xf>
    <xf numFmtId="0" fontId="9" fillId="38" borderId="31" xfId="63" applyNumberFormat="1" applyFont="1" applyFill="1" applyBorder="1" applyAlignment="1" applyProtection="1">
      <alignment horizontal="center" vertical="center"/>
      <protection locked="0"/>
    </xf>
    <xf numFmtId="38" fontId="18" fillId="33" borderId="64" xfId="64" applyNumberFormat="1" applyFont="1" applyFill="1" applyBorder="1" applyAlignment="1" applyProtection="1">
      <alignment/>
      <protection/>
    </xf>
    <xf numFmtId="38" fontId="18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5" fillId="33" borderId="74" xfId="0" applyNumberFormat="1" applyFont="1" applyFill="1" applyBorder="1" applyAlignment="1" applyProtection="1" quotePrefix="1">
      <alignment/>
      <protection/>
    </xf>
    <xf numFmtId="174" fontId="176" fillId="33" borderId="74" xfId="0" applyNumberFormat="1" applyFont="1" applyFill="1" applyBorder="1" applyAlignment="1" applyProtection="1" quotePrefix="1">
      <alignment/>
      <protection/>
    </xf>
    <xf numFmtId="174" fontId="175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5" fillId="33" borderId="119" xfId="0" applyNumberFormat="1" applyFont="1" applyFill="1" applyBorder="1" applyAlignment="1" applyProtection="1" quotePrefix="1">
      <alignment/>
      <protection/>
    </xf>
    <xf numFmtId="174" fontId="175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5" fillId="32" borderId="119" xfId="0" applyNumberFormat="1" applyFont="1" applyFill="1" applyBorder="1" applyAlignment="1" applyProtection="1" quotePrefix="1">
      <alignment/>
      <protection/>
    </xf>
    <xf numFmtId="174" fontId="176" fillId="32" borderId="36" xfId="0" applyNumberFormat="1" applyFont="1" applyFill="1" applyBorder="1" applyAlignment="1" applyProtection="1" quotePrefix="1">
      <alignment/>
      <protection/>
    </xf>
    <xf numFmtId="174" fontId="175" fillId="33" borderId="90" xfId="0" applyNumberFormat="1" applyFont="1" applyFill="1" applyBorder="1" applyAlignment="1" applyProtection="1" quotePrefix="1">
      <alignment/>
      <protection/>
    </xf>
    <xf numFmtId="174" fontId="176" fillId="33" borderId="91" xfId="0" applyNumberFormat="1" applyFont="1" applyFill="1" applyBorder="1" applyAlignment="1" applyProtection="1" quotePrefix="1">
      <alignment/>
      <protection/>
    </xf>
    <xf numFmtId="174" fontId="176" fillId="33" borderId="36" xfId="0" applyNumberFormat="1" applyFont="1" applyFill="1" applyBorder="1" applyAlignment="1" applyProtection="1" quotePrefix="1">
      <alignment/>
      <protection/>
    </xf>
    <xf numFmtId="0" fontId="38" fillId="33" borderId="120" xfId="63" applyFont="1" applyFill="1" applyBorder="1" applyProtection="1">
      <alignment/>
      <protection/>
    </xf>
    <xf numFmtId="0" fontId="38" fillId="33" borderId="47" xfId="63" applyFont="1" applyFill="1" applyBorder="1" applyProtection="1">
      <alignment/>
      <protection/>
    </xf>
    <xf numFmtId="0" fontId="38" fillId="33" borderId="33" xfId="63" applyFont="1" applyFill="1" applyBorder="1" applyProtection="1">
      <alignment/>
      <protection/>
    </xf>
    <xf numFmtId="182" fontId="42" fillId="51" borderId="121" xfId="0" applyNumberFormat="1" applyFont="1" applyFill="1" applyBorder="1" applyAlignment="1" applyProtection="1">
      <alignment horizontal="center"/>
      <protection/>
    </xf>
    <xf numFmtId="182" fontId="43" fillId="43" borderId="121" xfId="0" applyNumberFormat="1" applyFont="1" applyFill="1" applyBorder="1" applyAlignment="1" applyProtection="1">
      <alignment horizontal="center"/>
      <protection/>
    </xf>
    <xf numFmtId="182" fontId="177" fillId="51" borderId="121" xfId="0" applyNumberFormat="1" applyFont="1" applyFill="1" applyBorder="1" applyAlignment="1" applyProtection="1">
      <alignment horizontal="center"/>
      <protection/>
    </xf>
    <xf numFmtId="182" fontId="178" fillId="43" borderId="121" xfId="0" applyNumberFormat="1" applyFont="1" applyFill="1" applyBorder="1" applyAlignment="1" applyProtection="1">
      <alignment horizontal="center"/>
      <protection/>
    </xf>
    <xf numFmtId="182" fontId="42" fillId="52" borderId="121" xfId="0" applyNumberFormat="1" applyFont="1" applyFill="1" applyBorder="1" applyAlignment="1" applyProtection="1">
      <alignment horizontal="center"/>
      <protection/>
    </xf>
    <xf numFmtId="182" fontId="43" fillId="52" borderId="121" xfId="0" applyNumberFormat="1" applyFont="1" applyFill="1" applyBorder="1" applyAlignment="1" applyProtection="1">
      <alignment horizontal="center"/>
      <protection/>
    </xf>
    <xf numFmtId="182" fontId="179" fillId="52" borderId="121" xfId="0" applyNumberFormat="1" applyFont="1" applyFill="1" applyBorder="1" applyAlignment="1" applyProtection="1">
      <alignment horizontal="center"/>
      <protection/>
    </xf>
    <xf numFmtId="182" fontId="178" fillId="52" borderId="121" xfId="0" applyNumberFormat="1" applyFont="1" applyFill="1" applyBorder="1" applyAlignment="1" applyProtection="1">
      <alignment horizontal="center"/>
      <protection/>
    </xf>
    <xf numFmtId="182" fontId="42" fillId="40" borderId="121" xfId="0" applyNumberFormat="1" applyFont="1" applyFill="1" applyBorder="1" applyAlignment="1" applyProtection="1">
      <alignment horizontal="center"/>
      <protection/>
    </xf>
    <xf numFmtId="182" fontId="43" fillId="40" borderId="121" xfId="0" applyNumberFormat="1" applyFont="1" applyFill="1" applyBorder="1" applyAlignment="1" applyProtection="1">
      <alignment horizontal="center"/>
      <protection/>
    </xf>
    <xf numFmtId="182" fontId="180" fillId="40" borderId="121" xfId="0" applyNumberFormat="1" applyFont="1" applyFill="1" applyBorder="1" applyAlignment="1" applyProtection="1">
      <alignment horizontal="center"/>
      <protection/>
    </xf>
    <xf numFmtId="182" fontId="181" fillId="40" borderId="121" xfId="0" applyNumberFormat="1" applyFont="1" applyFill="1" applyBorder="1" applyAlignment="1" applyProtection="1">
      <alignment horizontal="center"/>
      <protection/>
    </xf>
    <xf numFmtId="182" fontId="21" fillId="38" borderId="122" xfId="0" applyNumberFormat="1" applyFont="1" applyFill="1" applyBorder="1" applyAlignment="1" applyProtection="1">
      <alignment horizontal="center"/>
      <protection/>
    </xf>
    <xf numFmtId="182" fontId="21" fillId="38" borderId="123" xfId="0" applyNumberFormat="1" applyFont="1" applyFill="1" applyBorder="1" applyAlignment="1" applyProtection="1">
      <alignment horizontal="center"/>
      <protection/>
    </xf>
    <xf numFmtId="182" fontId="166" fillId="38" borderId="122" xfId="0" applyNumberFormat="1" applyFont="1" applyFill="1" applyBorder="1" applyAlignment="1" applyProtection="1">
      <alignment horizontal="center"/>
      <protection/>
    </xf>
    <xf numFmtId="182" fontId="166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7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7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82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7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7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7" fillId="44" borderId="10" xfId="0" applyNumberFormat="1" applyFont="1" applyFill="1" applyBorder="1" applyAlignment="1" applyProtection="1">
      <alignment/>
      <protection locked="0"/>
    </xf>
    <xf numFmtId="174" fontId="167" fillId="32" borderId="0" xfId="0" applyNumberFormat="1" applyFont="1" applyFill="1" applyBorder="1" applyAlignment="1" applyProtection="1" quotePrefix="1">
      <alignment horizontal="center"/>
      <protection/>
    </xf>
    <xf numFmtId="174" fontId="167" fillId="33" borderId="0" xfId="0" applyNumberFormat="1" applyFont="1" applyFill="1" applyBorder="1" applyAlignment="1" applyProtection="1" quotePrefix="1">
      <alignment horizontal="center"/>
      <protection/>
    </xf>
    <xf numFmtId="0" fontId="153" fillId="32" borderId="72" xfId="57" applyFont="1" applyFill="1" applyBorder="1">
      <alignment/>
      <protection/>
    </xf>
    <xf numFmtId="0" fontId="25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2" borderId="17" xfId="57" applyFont="1" applyFill="1" applyBorder="1">
      <alignment/>
      <protection/>
    </xf>
    <xf numFmtId="0" fontId="25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3" fillId="32" borderId="17" xfId="57" applyFont="1" applyFill="1" applyBorder="1">
      <alignment/>
      <protection/>
    </xf>
    <xf numFmtId="0" fontId="153" fillId="32" borderId="30" xfId="57" applyFont="1" applyFill="1" applyBorder="1">
      <alignment/>
      <protection/>
    </xf>
    <xf numFmtId="0" fontId="25" fillId="32" borderId="19" xfId="57" applyFont="1" applyFill="1" applyBorder="1">
      <alignment/>
      <protection/>
    </xf>
    <xf numFmtId="0" fontId="153" fillId="32" borderId="72" xfId="57" applyFont="1" applyFill="1" applyBorder="1" quotePrefix="1">
      <alignment/>
      <protection/>
    </xf>
    <xf numFmtId="0" fontId="153" fillId="32" borderId="17" xfId="57" applyFont="1" applyFill="1" applyBorder="1" quotePrefix="1">
      <alignment/>
      <protection/>
    </xf>
    <xf numFmtId="176" fontId="31" fillId="53" borderId="0" xfId="57" applyNumberFormat="1" applyFont="1" applyFill="1" applyBorder="1" applyAlignment="1">
      <alignment horizontal="center"/>
      <protection/>
    </xf>
    <xf numFmtId="179" fontId="31" fillId="53" borderId="0" xfId="57" applyNumberFormat="1" applyFont="1" applyFill="1" applyBorder="1" applyAlignment="1">
      <alignment horizontal="center"/>
      <protection/>
    </xf>
    <xf numFmtId="179" fontId="27" fillId="32" borderId="0" xfId="57" applyNumberFormat="1" applyFont="1" applyFill="1" applyBorder="1" applyAlignment="1">
      <alignment horizontal="center"/>
      <protection/>
    </xf>
    <xf numFmtId="176" fontId="27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7" fillId="33" borderId="0" xfId="57" applyNumberFormat="1" applyFont="1" applyFill="1" applyBorder="1" applyAlignment="1">
      <alignment/>
      <protection/>
    </xf>
    <xf numFmtId="179" fontId="27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72" xfId="57" applyFont="1" applyFill="1" applyBorder="1">
      <alignment/>
      <protection/>
    </xf>
    <xf numFmtId="0" fontId="9" fillId="32" borderId="17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9" fillId="32" borderId="30" xfId="57" applyFont="1" applyFill="1" applyBorder="1">
      <alignment/>
      <protection/>
    </xf>
    <xf numFmtId="0" fontId="9" fillId="38" borderId="19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7" borderId="0" xfId="57" applyFont="1" applyFill="1">
      <alignment/>
      <protection/>
    </xf>
    <xf numFmtId="178" fontId="27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7" fontId="27" fillId="33" borderId="0" xfId="57" applyNumberFormat="1" applyFont="1" applyFill="1" applyBorder="1" applyAlignment="1">
      <alignment horizontal="center"/>
      <protection/>
    </xf>
    <xf numFmtId="178" fontId="27" fillId="38" borderId="0" xfId="57" applyNumberFormat="1" applyFont="1" applyFill="1" applyBorder="1" applyAlignment="1">
      <alignment horizontal="center"/>
      <protection/>
    </xf>
    <xf numFmtId="193" fontId="150" fillId="40" borderId="28" xfId="58" applyNumberFormat="1" applyFont="1" applyFill="1" applyBorder="1" applyAlignment="1">
      <alignment horizontal="center"/>
      <protection/>
    </xf>
    <xf numFmtId="179" fontId="27" fillId="32" borderId="0" xfId="57" applyNumberFormat="1" applyFont="1" applyFill="1" applyBorder="1" applyAlignment="1">
      <alignment horizontal="center"/>
      <protection/>
    </xf>
    <xf numFmtId="179" fontId="27" fillId="33" borderId="0" xfId="57" applyNumberFormat="1" applyFont="1" applyFill="1" applyBorder="1" applyAlignment="1">
      <alignment horizontal="center"/>
      <protection/>
    </xf>
    <xf numFmtId="177" fontId="27" fillId="53" borderId="0" xfId="57" applyNumberFormat="1" applyFont="1" applyFill="1" applyBorder="1" applyAlignment="1">
      <alignment horizontal="center"/>
      <protection/>
    </xf>
    <xf numFmtId="176" fontId="27" fillId="32" borderId="0" xfId="57" applyNumberFormat="1" applyFont="1" applyFill="1" applyBorder="1" applyAlignment="1">
      <alignment horizontal="center"/>
      <protection/>
    </xf>
    <xf numFmtId="187" fontId="150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32" xfId="53" applyFill="1" applyBorder="1" applyAlignment="1" applyProtection="1">
      <alignment horizontal="center" vertical="center"/>
      <protection locked="0"/>
    </xf>
    <xf numFmtId="0" fontId="183" fillId="36" borderId="47" xfId="53" applyFont="1" applyFill="1" applyBorder="1" applyAlignment="1" applyProtection="1">
      <alignment horizontal="center" vertical="center"/>
      <protection locked="0"/>
    </xf>
    <xf numFmtId="0" fontId="183" fillId="36" borderId="33" xfId="53" applyFont="1" applyFill="1" applyBorder="1" applyAlignment="1" applyProtection="1">
      <alignment horizontal="center" vertical="center"/>
      <protection locked="0"/>
    </xf>
    <xf numFmtId="38" fontId="142" fillId="33" borderId="32" xfId="53" applyNumberFormat="1" applyFill="1" applyBorder="1" applyAlignment="1" applyProtection="1">
      <alignment horizontal="center" vertical="center"/>
      <protection locked="0"/>
    </xf>
    <xf numFmtId="38" fontId="184" fillId="33" borderId="47" xfId="53" applyNumberFormat="1" applyFont="1" applyFill="1" applyBorder="1" applyAlignment="1" applyProtection="1">
      <alignment horizontal="center" vertical="center"/>
      <protection locked="0"/>
    </xf>
    <xf numFmtId="38" fontId="184" fillId="33" borderId="33" xfId="53" applyNumberFormat="1" applyFont="1" applyFill="1" applyBorder="1" applyAlignment="1" applyProtection="1">
      <alignment horizontal="center" vertical="center"/>
      <protection locked="0"/>
    </xf>
    <xf numFmtId="0" fontId="58" fillId="50" borderId="124" xfId="63" applyFont="1" applyFill="1" applyBorder="1" applyAlignment="1" applyProtection="1" quotePrefix="1">
      <alignment horizontal="center" wrapText="1"/>
      <protection locked="0"/>
    </xf>
    <xf numFmtId="0" fontId="58" fillId="50" borderId="57" xfId="63" applyFont="1" applyFill="1" applyBorder="1" applyAlignment="1" applyProtection="1">
      <alignment horizontal="center" wrapText="1"/>
      <protection locked="0"/>
    </xf>
    <xf numFmtId="0" fontId="58" fillId="50" borderId="125" xfId="63" applyFont="1" applyFill="1" applyBorder="1" applyAlignment="1" applyProtection="1">
      <alignment horizontal="center" wrapText="1"/>
      <protection locked="0"/>
    </xf>
    <xf numFmtId="1" fontId="56" fillId="33" borderId="32" xfId="0" applyNumberFormat="1" applyFont="1" applyFill="1" applyBorder="1" applyAlignment="1" applyProtection="1">
      <alignment horizontal="center"/>
      <protection locked="0"/>
    </xf>
    <xf numFmtId="1" fontId="56" fillId="33" borderId="47" xfId="0" applyNumberFormat="1" applyFont="1" applyFill="1" applyBorder="1" applyAlignment="1" applyProtection="1">
      <alignment horizontal="center"/>
      <protection locked="0"/>
    </xf>
    <xf numFmtId="1" fontId="56" fillId="33" borderId="33" xfId="0" applyNumberFormat="1" applyFont="1" applyFill="1" applyBorder="1" applyAlignment="1" applyProtection="1">
      <alignment horizontal="center"/>
      <protection locked="0"/>
    </xf>
    <xf numFmtId="0" fontId="185" fillId="32" borderId="49" xfId="57" applyFont="1" applyFill="1" applyBorder="1" applyAlignment="1" applyProtection="1" quotePrefix="1">
      <alignment horizontal="center"/>
      <protection/>
    </xf>
    <xf numFmtId="0" fontId="186" fillId="38" borderId="30" xfId="63" applyFont="1" applyFill="1" applyBorder="1" applyAlignment="1" applyProtection="1">
      <alignment horizontal="center" vertical="center" wrapText="1"/>
      <protection locked="0"/>
    </xf>
    <xf numFmtId="0" fontId="186" fillId="38" borderId="19" xfId="63" applyFont="1" applyFill="1" applyBorder="1" applyAlignment="1" applyProtection="1">
      <alignment horizontal="center" vertical="center" wrapText="1"/>
      <protection locked="0"/>
    </xf>
    <xf numFmtId="0" fontId="186" fillId="38" borderId="20" xfId="63" applyFont="1" applyFill="1" applyBorder="1" applyAlignment="1" applyProtection="1">
      <alignment horizontal="center" vertical="center" wrapText="1"/>
      <protection locked="0"/>
    </xf>
    <xf numFmtId="0" fontId="187" fillId="33" borderId="65" xfId="61" applyFont="1" applyFill="1" applyBorder="1" applyAlignment="1" applyProtection="1">
      <alignment horizontal="center"/>
      <protection/>
    </xf>
    <xf numFmtId="0" fontId="187" fillId="33" borderId="0" xfId="61" applyFont="1" applyFill="1" applyBorder="1" applyAlignment="1" applyProtection="1">
      <alignment horizontal="center"/>
      <protection/>
    </xf>
    <xf numFmtId="0" fontId="187" fillId="33" borderId="34" xfId="61" applyFont="1" applyFill="1" applyBorder="1" applyAlignment="1" applyProtection="1">
      <alignment horizontal="center"/>
      <protection/>
    </xf>
    <xf numFmtId="0" fontId="168" fillId="49" borderId="119" xfId="61" applyFont="1" applyFill="1" applyBorder="1" applyAlignment="1" applyProtection="1">
      <alignment horizontal="center"/>
      <protection/>
    </xf>
    <xf numFmtId="0" fontId="188" fillId="32" borderId="0" xfId="60" applyFont="1" applyFill="1" applyBorder="1" applyAlignment="1" applyProtection="1">
      <alignment horizontal="center"/>
      <protection/>
    </xf>
    <xf numFmtId="185" fontId="159" fillId="33" borderId="32" xfId="60" applyNumberFormat="1" applyFont="1" applyFill="1" applyBorder="1" applyAlignment="1" applyProtection="1">
      <alignment horizontal="center"/>
      <protection/>
    </xf>
    <xf numFmtId="185" fontId="159" fillId="33" borderId="47" xfId="60" applyNumberFormat="1" applyFont="1" applyFill="1" applyBorder="1" applyAlignment="1" applyProtection="1">
      <alignment horizontal="center"/>
      <protection/>
    </xf>
    <xf numFmtId="185" fontId="159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85" fontId="189" fillId="32" borderId="0" xfId="60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27" fillId="54" borderId="46" xfId="64" applyNumberFormat="1" applyFont="1" applyFill="1" applyBorder="1" applyAlignment="1" applyProtection="1">
      <alignment horizontal="center"/>
      <protection/>
    </xf>
    <xf numFmtId="38" fontId="27" fillId="54" borderId="47" xfId="64" applyNumberFormat="1" applyFont="1" applyFill="1" applyBorder="1" applyAlignment="1" applyProtection="1">
      <alignment horizontal="center"/>
      <protection/>
    </xf>
    <xf numFmtId="38" fontId="27" fillId="54" borderId="48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21" fillId="46" borderId="46" xfId="64" applyNumberFormat="1" applyFont="1" applyFill="1" applyBorder="1" applyAlignment="1" applyProtection="1">
      <alignment horizontal="center"/>
      <protection/>
    </xf>
    <xf numFmtId="38" fontId="21" fillId="46" borderId="47" xfId="64" applyNumberFormat="1" applyFont="1" applyFill="1" applyBorder="1" applyAlignment="1" applyProtection="1">
      <alignment horizontal="center"/>
      <protection/>
    </xf>
    <xf numFmtId="38" fontId="21" fillId="46" borderId="48" xfId="64" applyNumberFormat="1" applyFont="1" applyFill="1" applyBorder="1" applyAlignment="1" applyProtection="1">
      <alignment horizontal="center"/>
      <protection/>
    </xf>
    <xf numFmtId="38" fontId="27" fillId="44" borderId="55" xfId="64" applyNumberFormat="1" applyFont="1" applyFill="1" applyBorder="1" applyAlignment="1" applyProtection="1">
      <alignment horizontal="center"/>
      <protection/>
    </xf>
    <xf numFmtId="38" fontId="27" fillId="44" borderId="57" xfId="64" applyNumberFormat="1" applyFont="1" applyFill="1" applyBorder="1" applyAlignment="1" applyProtection="1">
      <alignment horizontal="center"/>
      <protection/>
    </xf>
    <xf numFmtId="38" fontId="27" fillId="44" borderId="58" xfId="64" applyNumberFormat="1" applyFont="1" applyFill="1" applyBorder="1" applyAlignment="1" applyProtection="1">
      <alignment horizontal="center"/>
      <protection/>
    </xf>
    <xf numFmtId="38" fontId="27" fillId="44" borderId="63" xfId="64" applyNumberFormat="1" applyFont="1" applyFill="1" applyBorder="1" applyAlignment="1" applyProtection="1">
      <alignment horizontal="center"/>
      <protection/>
    </xf>
    <xf numFmtId="38" fontId="27" fillId="44" borderId="51" xfId="64" applyNumberFormat="1" applyFont="1" applyFill="1" applyBorder="1" applyAlignment="1" applyProtection="1">
      <alignment horizontal="center"/>
      <protection/>
    </xf>
    <xf numFmtId="38" fontId="27" fillId="44" borderId="52" xfId="64" applyNumberFormat="1" applyFont="1" applyFill="1" applyBorder="1" applyAlignment="1" applyProtection="1">
      <alignment horizontal="center"/>
      <protection/>
    </xf>
    <xf numFmtId="38" fontId="27" fillId="44" borderId="64" xfId="64" applyNumberFormat="1" applyFont="1" applyFill="1" applyBorder="1" applyAlignment="1" applyProtection="1">
      <alignment horizontal="center"/>
      <protection/>
    </xf>
    <xf numFmtId="38" fontId="27" fillId="44" borderId="53" xfId="64" applyNumberFormat="1" applyFont="1" applyFill="1" applyBorder="1" applyAlignment="1" applyProtection="1">
      <alignment horizontal="center"/>
      <protection/>
    </xf>
    <xf numFmtId="38" fontId="27" fillId="44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62" fillId="47" borderId="69" xfId="64" applyNumberFormat="1" applyFont="1" applyFill="1" applyBorder="1" applyAlignment="1" applyProtection="1">
      <alignment horizontal="center"/>
      <protection/>
    </xf>
    <xf numFmtId="38" fontId="162" fillId="47" borderId="19" xfId="64" applyNumberFormat="1" applyFont="1" applyFill="1" applyBorder="1" applyAlignment="1" applyProtection="1">
      <alignment horizontal="center"/>
      <protection/>
    </xf>
    <xf numFmtId="38" fontId="162" fillId="47" borderId="62" xfId="64" applyNumberFormat="1" applyFont="1" applyFill="1" applyBorder="1" applyAlignment="1" applyProtection="1">
      <alignment horizontal="center"/>
      <protection/>
    </xf>
    <xf numFmtId="38" fontId="50" fillId="33" borderId="66" xfId="64" applyNumberFormat="1" applyFont="1" applyFill="1" applyBorder="1" applyAlignment="1" applyProtection="1">
      <alignment horizontal="center"/>
      <protection/>
    </xf>
    <xf numFmtId="38" fontId="50" fillId="33" borderId="49" xfId="64" applyNumberFormat="1" applyFont="1" applyFill="1" applyBorder="1" applyAlignment="1" applyProtection="1">
      <alignment horizontal="center"/>
      <protection/>
    </xf>
    <xf numFmtId="38" fontId="50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38" fontId="182" fillId="44" borderId="46" xfId="64" applyNumberFormat="1" applyFont="1" applyFill="1" applyBorder="1" applyAlignment="1" applyProtection="1">
      <alignment horizontal="center"/>
      <protection/>
    </xf>
    <xf numFmtId="38" fontId="182" fillId="44" borderId="47" xfId="64" applyNumberFormat="1" applyFont="1" applyFill="1" applyBorder="1" applyAlignment="1" applyProtection="1">
      <alignment horizontal="center"/>
      <protection/>
    </xf>
    <xf numFmtId="38" fontId="182" fillId="44" borderId="48" xfId="64" applyNumberFormat="1" applyFont="1" applyFill="1" applyBorder="1" applyAlignment="1" applyProtection="1">
      <alignment horizontal="center"/>
      <protection/>
    </xf>
    <xf numFmtId="186" fontId="190" fillId="46" borderId="32" xfId="57" applyNumberFormat="1" applyFont="1" applyFill="1" applyBorder="1" applyAlignment="1" applyProtection="1">
      <alignment horizontal="center" vertical="center"/>
      <protection locked="0"/>
    </xf>
    <xf numFmtId="186" fontId="190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0" fontId="21" fillId="36" borderId="124" xfId="63" applyFont="1" applyFill="1" applyBorder="1" applyAlignment="1" applyProtection="1" quotePrefix="1">
      <alignment horizontal="center" wrapText="1"/>
      <protection/>
    </xf>
    <xf numFmtId="0" fontId="21" fillId="36" borderId="57" xfId="63" applyFont="1" applyFill="1" applyBorder="1" applyAlignment="1" applyProtection="1">
      <alignment horizontal="center" wrapText="1"/>
      <protection/>
    </xf>
    <xf numFmtId="0" fontId="21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90" fillId="46" borderId="32" xfId="57" applyNumberFormat="1" applyFont="1" applyFill="1" applyBorder="1" applyAlignment="1" applyProtection="1">
      <alignment horizontal="center" vertical="center"/>
      <protection/>
    </xf>
    <xf numFmtId="186" fontId="190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61" fillId="33" borderId="30" xfId="63" applyFont="1" applyFill="1" applyBorder="1" applyAlignment="1" applyProtection="1">
      <alignment horizontal="center" vertical="center" wrapText="1"/>
      <protection/>
    </xf>
    <xf numFmtId="0" fontId="61" fillId="33" borderId="19" xfId="63" applyFont="1" applyFill="1" applyBorder="1" applyAlignment="1" applyProtection="1">
      <alignment horizontal="center" vertical="center" wrapText="1"/>
      <protection/>
    </xf>
    <xf numFmtId="0" fontId="61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91" fillId="36" borderId="32" xfId="53" applyFont="1" applyFill="1" applyBorder="1" applyAlignment="1" applyProtection="1">
      <alignment horizontal="center" vertical="center"/>
      <protection/>
    </xf>
    <xf numFmtId="0" fontId="191" fillId="36" borderId="47" xfId="53" applyFont="1" applyFill="1" applyBorder="1" applyAlignment="1" applyProtection="1">
      <alignment horizontal="center" vertical="center"/>
      <protection/>
    </xf>
    <xf numFmtId="0" fontId="191" fillId="36" borderId="33" xfId="53" applyFont="1" applyFill="1" applyBorder="1" applyAlignment="1" applyProtection="1">
      <alignment horizontal="center" vertical="center"/>
      <protection/>
    </xf>
    <xf numFmtId="0" fontId="33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9" fillId="33" borderId="0" xfId="60" applyNumberFormat="1" applyFont="1" applyFill="1" applyBorder="1" applyAlignment="1" applyProtection="1">
      <alignment horizontal="center"/>
      <protection/>
    </xf>
    <xf numFmtId="0" fontId="185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87" fillId="33" borderId="119" xfId="61" applyFont="1" applyFill="1" applyBorder="1" applyAlignment="1" applyProtection="1">
      <alignment horizontal="center"/>
      <protection/>
    </xf>
    <xf numFmtId="0" fontId="187" fillId="33" borderId="126" xfId="6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5">
        <f>+'Отчет-2018г'!P5</f>
        <v>2018</v>
      </c>
      <c r="M2" s="575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9">
        <f>+'Отчет-2018г'!P5</f>
        <v>2018</v>
      </c>
      <c r="I7" s="579"/>
      <c r="J7" s="67" t="s">
        <v>328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329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330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331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332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333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334</v>
      </c>
      <c r="E15" s="548">
        <f>+H7-1</f>
        <v>2017</v>
      </c>
      <c r="F15" s="481" t="s">
        <v>335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336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337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338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279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278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288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312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313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314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310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317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318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315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309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311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1">
        <f>+'Отчет-2018г'!P5</f>
        <v>2018</v>
      </c>
      <c r="G34" s="571"/>
      <c r="H34" s="571"/>
      <c r="I34" s="571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339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340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341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342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343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344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273</v>
      </c>
      <c r="E41" s="67"/>
      <c r="F41" s="67"/>
      <c r="G41" s="576">
        <f>+H7</f>
        <v>2018</v>
      </c>
      <c r="H41" s="576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345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346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347</v>
      </c>
      <c r="E44" s="67"/>
      <c r="F44" s="67"/>
      <c r="G44" s="67"/>
      <c r="H44" s="67"/>
      <c r="I44" s="67"/>
      <c r="J44" s="67"/>
      <c r="L44" s="578">
        <f>+F34-1</f>
        <v>2017</v>
      </c>
      <c r="M44" s="578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276</v>
      </c>
      <c r="E45" s="67"/>
      <c r="F45" s="552"/>
      <c r="G45" s="552"/>
      <c r="H45" s="552"/>
      <c r="I45" s="553"/>
      <c r="J45" s="554">
        <f>+H7-1</f>
        <v>2017</v>
      </c>
      <c r="K45" s="67" t="s">
        <v>274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275</v>
      </c>
      <c r="E46" s="67"/>
      <c r="F46" s="552"/>
      <c r="G46" s="577">
        <f>+H7-1</f>
        <v>2017</v>
      </c>
      <c r="H46" s="577"/>
      <c r="I46" s="555" t="s">
        <v>348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349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350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351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352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319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316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322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320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324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321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323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325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277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354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2">
        <f>+'Отчет-2018г'!P5</f>
        <v>2018</v>
      </c>
      <c r="G69" s="572"/>
      <c r="H69" s="572"/>
      <c r="I69" s="572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4">
        <f>+'Отчет-2018г'!P5</f>
        <v>2018</v>
      </c>
      <c r="H70" s="574"/>
      <c r="I70" s="574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3">
        <f>+'Отчет-2018г'!P5</f>
        <v>2018</v>
      </c>
      <c r="G71" s="573"/>
      <c r="H71" s="573"/>
      <c r="I71" s="573"/>
      <c r="J71" s="556" t="s">
        <v>355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356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357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358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359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360</v>
      </c>
      <c r="F81" s="94"/>
      <c r="G81" s="94"/>
      <c r="H81" s="94"/>
      <c r="I81" s="94"/>
      <c r="J81" s="94"/>
      <c r="K81" s="94"/>
      <c r="L81" s="90">
        <f>+'Отчет-2018г'!P5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361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362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363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364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3">
        <f>+'Отчет-2018г'!P5</f>
        <v>2018</v>
      </c>
      <c r="F87" s="573"/>
      <c r="G87" s="573"/>
      <c r="H87" s="573"/>
      <c r="I87" s="557" t="s">
        <v>365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+'Отчет-2018г'!P5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0">
        <f>+'Отчет-2018г'!P5</f>
        <v>2018</v>
      </c>
      <c r="I89" s="570"/>
      <c r="J89" s="570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+'Отчет-2018г'!P5</f>
        <v>2018</v>
      </c>
      <c r="F90" s="564" t="s">
        <v>366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367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368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369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370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371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7:I7"/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4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56" sqref="J5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588" t="s">
        <v>372</v>
      </c>
      <c r="C1" s="589"/>
      <c r="D1" s="589"/>
      <c r="E1" s="589"/>
      <c r="F1" s="590"/>
      <c r="G1" s="450" t="s">
        <v>253</v>
      </c>
      <c r="H1" s="443"/>
      <c r="I1" s="580">
        <v>129010538</v>
      </c>
      <c r="J1" s="581"/>
      <c r="K1" s="444"/>
      <c r="L1" s="452" t="s">
        <v>254</v>
      </c>
      <c r="M1" s="448">
        <v>8500</v>
      </c>
      <c r="N1" s="444"/>
      <c r="O1" s="452" t="s">
        <v>246</v>
      </c>
      <c r="P1" s="471"/>
      <c r="Q1" s="445"/>
      <c r="R1" s="360" t="s">
        <v>286</v>
      </c>
      <c r="S1" s="668"/>
      <c r="T1" s="669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15" t="s">
        <v>247</v>
      </c>
      <c r="C2" s="616"/>
      <c r="D2" s="616"/>
      <c r="E2" s="616"/>
      <c r="F2" s="617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595" t="s">
        <v>373</v>
      </c>
      <c r="C3" s="596"/>
      <c r="D3" s="596"/>
      <c r="E3" s="596"/>
      <c r="F3" s="597"/>
      <c r="G3" s="451" t="s">
        <v>245</v>
      </c>
      <c r="H3" s="585"/>
      <c r="I3" s="586"/>
      <c r="J3" s="586"/>
      <c r="K3" s="587"/>
      <c r="L3" s="28" t="s">
        <v>255</v>
      </c>
      <c r="M3" s="582"/>
      <c r="N3" s="583"/>
      <c r="O3" s="583"/>
      <c r="P3" s="584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19" t="s">
        <v>252</v>
      </c>
      <c r="E5" s="619"/>
      <c r="F5" s="619"/>
      <c r="G5" s="619"/>
      <c r="H5" s="619"/>
      <c r="I5" s="619"/>
      <c r="J5" s="619"/>
      <c r="K5" s="619"/>
      <c r="L5" s="619"/>
      <c r="M5" s="20"/>
      <c r="N5" s="20"/>
      <c r="O5" s="24" t="s">
        <v>18</v>
      </c>
      <c r="P5" s="469">
        <v>2018</v>
      </c>
      <c r="Q5" s="20"/>
      <c r="R5" s="602" t="s">
        <v>186</v>
      </c>
      <c r="S5" s="602"/>
      <c r="T5" s="602"/>
      <c r="U5" s="15"/>
    </row>
    <row r="6" spans="1:28" s="3" customFormat="1" ht="17.25" customHeight="1">
      <c r="A6" s="15"/>
      <c r="B6" s="27" t="s">
        <v>250</v>
      </c>
      <c r="C6" s="27"/>
      <c r="D6" s="619" t="s">
        <v>251</v>
      </c>
      <c r="E6" s="619"/>
      <c r="F6" s="619"/>
      <c r="G6" s="619"/>
      <c r="H6" s="619"/>
      <c r="I6" s="619"/>
      <c r="J6" s="619"/>
      <c r="K6" s="619"/>
      <c r="L6" s="619"/>
      <c r="M6" s="21"/>
      <c r="N6" s="16"/>
      <c r="O6" s="15"/>
      <c r="P6" s="15"/>
      <c r="Q6" s="13"/>
      <c r="R6" s="618">
        <f>+P4</f>
        <v>0</v>
      </c>
      <c r="S6" s="618"/>
      <c r="T6" s="61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594" t="str">
        <f>+B1</f>
        <v>НАЦИОНАЛНО БЮРО ЗА КОНТРОЛ НА СРС</v>
      </c>
      <c r="E8" s="594"/>
      <c r="F8" s="594"/>
      <c r="G8" s="594"/>
      <c r="H8" s="594"/>
      <c r="I8" s="594"/>
      <c r="J8" s="594"/>
      <c r="K8" s="594"/>
      <c r="L8" s="594"/>
      <c r="M8" s="449" t="s">
        <v>256</v>
      </c>
      <c r="N8" s="16"/>
      <c r="O8" s="467" t="s">
        <v>300</v>
      </c>
      <c r="P8" s="306" t="s">
        <v>51</v>
      </c>
      <c r="Q8" s="13"/>
      <c r="R8" s="603">
        <f>+P5</f>
        <v>2018</v>
      </c>
      <c r="S8" s="604"/>
      <c r="T8" s="60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06" t="s">
        <v>0</v>
      </c>
      <c r="S10" s="607"/>
      <c r="T10" s="60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31.12.2018 г.</v>
      </c>
      <c r="G11" s="413">
        <f>+P5-1</f>
        <v>2017</v>
      </c>
      <c r="H11" s="15"/>
      <c r="I11" s="118" t="str">
        <f>+O8</f>
        <v>31.12.2018 г.</v>
      </c>
      <c r="J11" s="414">
        <f>+P5-1</f>
        <v>2017</v>
      </c>
      <c r="K11" s="16"/>
      <c r="L11" s="116" t="str">
        <f>+O8</f>
        <v>31.12.2018 г.</v>
      </c>
      <c r="M11" s="415">
        <f>+P5-1</f>
        <v>2017</v>
      </c>
      <c r="N11" s="16"/>
      <c r="O11" s="370" t="str">
        <f>+O8</f>
        <v>31.12.2018 г.</v>
      </c>
      <c r="P11" s="416">
        <f>+P5-1</f>
        <v>2017</v>
      </c>
      <c r="Q11" s="368"/>
      <c r="R11" s="609" t="s">
        <v>187</v>
      </c>
      <c r="S11" s="610"/>
      <c r="T11" s="61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289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290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612" t="s">
        <v>155</v>
      </c>
      <c r="S15" s="613"/>
      <c r="T15" s="614"/>
      <c r="U15" s="34"/>
      <c r="V15" s="2"/>
      <c r="W15" s="120" t="s">
        <v>291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305</v>
      </c>
      <c r="C16" s="168"/>
      <c r="D16" s="169"/>
      <c r="E16" s="15"/>
      <c r="F16" s="250"/>
      <c r="G16" s="249"/>
      <c r="H16" s="15"/>
      <c r="I16" s="250"/>
      <c r="J16" s="249"/>
      <c r="K16" s="243"/>
      <c r="L16" s="250"/>
      <c r="M16" s="249"/>
      <c r="N16" s="243"/>
      <c r="O16" s="378">
        <f t="shared" si="0"/>
        <v>0</v>
      </c>
      <c r="P16" s="401">
        <f t="shared" si="0"/>
        <v>0</v>
      </c>
      <c r="Q16" s="31"/>
      <c r="R16" s="620" t="s">
        <v>308</v>
      </c>
      <c r="S16" s="621"/>
      <c r="T16" s="622"/>
      <c r="U16" s="34"/>
      <c r="V16" s="2"/>
      <c r="W16" s="233" t="s">
        <v>292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326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26" t="s">
        <v>301</v>
      </c>
      <c r="S17" s="627"/>
      <c r="T17" s="628"/>
      <c r="U17" s="34"/>
      <c r="V17" s="2"/>
      <c r="W17" s="231" t="s">
        <v>293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/>
      <c r="G18" s="245"/>
      <c r="H18" s="15"/>
      <c r="I18" s="246"/>
      <c r="J18" s="245"/>
      <c r="K18" s="243"/>
      <c r="L18" s="246"/>
      <c r="M18" s="245"/>
      <c r="N18" s="243"/>
      <c r="O18" s="382">
        <f t="shared" si="0"/>
        <v>0</v>
      </c>
      <c r="P18" s="395">
        <f t="shared" si="0"/>
        <v>0</v>
      </c>
      <c r="Q18" s="31"/>
      <c r="R18" s="612" t="s">
        <v>156</v>
      </c>
      <c r="S18" s="613"/>
      <c r="T18" s="614"/>
      <c r="U18" s="34"/>
      <c r="V18" s="2"/>
      <c r="W18" s="120" t="s">
        <v>294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/>
      <c r="G19" s="247"/>
      <c r="H19" s="15"/>
      <c r="I19" s="248"/>
      <c r="J19" s="247"/>
      <c r="K19" s="243"/>
      <c r="L19" s="248"/>
      <c r="M19" s="247"/>
      <c r="N19" s="243"/>
      <c r="O19" s="377">
        <f t="shared" si="0"/>
        <v>0</v>
      </c>
      <c r="P19" s="429">
        <f t="shared" si="0"/>
        <v>0</v>
      </c>
      <c r="Q19" s="31"/>
      <c r="R19" s="623" t="s">
        <v>157</v>
      </c>
      <c r="S19" s="624"/>
      <c r="T19" s="625"/>
      <c r="U19" s="34"/>
      <c r="V19" s="2"/>
      <c r="W19" s="233" t="s">
        <v>295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/>
      <c r="G20" s="247"/>
      <c r="H20" s="15"/>
      <c r="I20" s="248"/>
      <c r="J20" s="247"/>
      <c r="K20" s="243"/>
      <c r="L20" s="248"/>
      <c r="M20" s="247"/>
      <c r="N20" s="243"/>
      <c r="O20" s="377">
        <f t="shared" si="0"/>
        <v>0</v>
      </c>
      <c r="P20" s="429">
        <f t="shared" si="0"/>
        <v>0</v>
      </c>
      <c r="Q20" s="31"/>
      <c r="R20" s="623" t="s">
        <v>158</v>
      </c>
      <c r="S20" s="624"/>
      <c r="T20" s="625"/>
      <c r="U20" s="34"/>
      <c r="V20" s="2"/>
      <c r="W20" s="231" t="s">
        <v>296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/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623" t="s">
        <v>159</v>
      </c>
      <c r="S21" s="624"/>
      <c r="T21" s="625"/>
      <c r="U21" s="34"/>
      <c r="V21" s="2"/>
      <c r="W21" s="120" t="s">
        <v>297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/>
      <c r="G22" s="247"/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0</v>
      </c>
      <c r="P22" s="429">
        <f t="shared" si="0"/>
        <v>0</v>
      </c>
      <c r="Q22" s="31"/>
      <c r="R22" s="623" t="s">
        <v>160</v>
      </c>
      <c r="S22" s="624"/>
      <c r="T22" s="625"/>
      <c r="U22" s="34"/>
      <c r="V22" s="2"/>
      <c r="W22" s="233" t="s">
        <v>298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623" t="s">
        <v>161</v>
      </c>
      <c r="S23" s="624"/>
      <c r="T23" s="625"/>
      <c r="U23" s="34"/>
      <c r="V23" s="2"/>
      <c r="W23" s="231" t="s">
        <v>299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/>
      <c r="G24" s="249"/>
      <c r="H24" s="15"/>
      <c r="I24" s="250"/>
      <c r="J24" s="249"/>
      <c r="K24" s="243"/>
      <c r="L24" s="250"/>
      <c r="M24" s="249"/>
      <c r="N24" s="243"/>
      <c r="O24" s="378">
        <f t="shared" si="0"/>
        <v>0</v>
      </c>
      <c r="P24" s="401">
        <f t="shared" si="0"/>
        <v>0</v>
      </c>
      <c r="Q24" s="31"/>
      <c r="R24" s="629" t="s">
        <v>302</v>
      </c>
      <c r="S24" s="630"/>
      <c r="T24" s="631"/>
      <c r="U24" s="34"/>
      <c r="V24" s="2"/>
      <c r="W24" s="120" t="s">
        <v>300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0</v>
      </c>
      <c r="G25" s="251">
        <f>+ROUND(+SUM(G15,G16,G18,G19,G20,G21,G22,G23,G24),0)</f>
        <v>0</v>
      </c>
      <c r="H25" s="15"/>
      <c r="I25" s="252">
        <f>+ROUND(+SUM(I15,I16,I18,I19,I20,I21,I22,I23,I24),0)</f>
        <v>0</v>
      </c>
      <c r="J25" s="251">
        <f>+ROUND(+SUM(J15,J16,J18,J19,J20,J21,J22,J23,J24),0)</f>
        <v>0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0</v>
      </c>
      <c r="P25" s="380">
        <f>+ROUND(+SUM(P15,P16,P18,P19,P20,P21,P22,P23,P24),0)</f>
        <v>0</v>
      </c>
      <c r="Q25" s="31"/>
      <c r="R25" s="632" t="s">
        <v>188</v>
      </c>
      <c r="S25" s="633"/>
      <c r="T25" s="634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612" t="s">
        <v>162</v>
      </c>
      <c r="S27" s="613"/>
      <c r="T27" s="614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/>
      <c r="G28" s="247"/>
      <c r="H28" s="15"/>
      <c r="I28" s="248"/>
      <c r="J28" s="247"/>
      <c r="K28" s="243"/>
      <c r="L28" s="248"/>
      <c r="M28" s="247"/>
      <c r="N28" s="243"/>
      <c r="O28" s="377">
        <f t="shared" si="1"/>
        <v>0</v>
      </c>
      <c r="P28" s="429">
        <f t="shared" si="1"/>
        <v>0</v>
      </c>
      <c r="Q28" s="31"/>
      <c r="R28" s="623" t="s">
        <v>163</v>
      </c>
      <c r="S28" s="624"/>
      <c r="T28" s="62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29" t="s">
        <v>164</v>
      </c>
      <c r="S29" s="630"/>
      <c r="T29" s="631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263</v>
      </c>
      <c r="C30" s="161"/>
      <c r="D30" s="162"/>
      <c r="E30" s="15"/>
      <c r="F30" s="252">
        <f>+ROUND(+SUM(F27:F29),0)</f>
        <v>0</v>
      </c>
      <c r="G30" s="251">
        <f>+ROUND(+SUM(G27:G29),0)</f>
        <v>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0</v>
      </c>
      <c r="P30" s="380">
        <f>+ROUND(+SUM(P27:P29),0)</f>
        <v>0</v>
      </c>
      <c r="Q30" s="31"/>
      <c r="R30" s="632" t="s">
        <v>189</v>
      </c>
      <c r="S30" s="633"/>
      <c r="T30" s="634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264</v>
      </c>
      <c r="C37" s="161"/>
      <c r="D37" s="162"/>
      <c r="E37" s="15"/>
      <c r="F37" s="264"/>
      <c r="G37" s="263"/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0</v>
      </c>
      <c r="P37" s="380">
        <f t="shared" si="2"/>
        <v>0</v>
      </c>
      <c r="Q37" s="31"/>
      <c r="R37" s="632" t="s">
        <v>190</v>
      </c>
      <c r="S37" s="633"/>
      <c r="T37" s="634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/>
      <c r="G38" s="265"/>
      <c r="H38" s="15"/>
      <c r="I38" s="266"/>
      <c r="J38" s="265"/>
      <c r="K38" s="243"/>
      <c r="L38" s="266"/>
      <c r="M38" s="265"/>
      <c r="N38" s="243"/>
      <c r="O38" s="392">
        <f t="shared" si="2"/>
        <v>0</v>
      </c>
      <c r="P38" s="430">
        <f t="shared" si="2"/>
        <v>0</v>
      </c>
      <c r="Q38" s="31"/>
      <c r="R38" s="635" t="s">
        <v>165</v>
      </c>
      <c r="S38" s="636"/>
      <c r="T38" s="637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/>
      <c r="G39" s="267"/>
      <c r="H39" s="15"/>
      <c r="I39" s="268"/>
      <c r="J39" s="267"/>
      <c r="K39" s="243"/>
      <c r="L39" s="268"/>
      <c r="M39" s="267"/>
      <c r="N39" s="243"/>
      <c r="O39" s="393">
        <f t="shared" si="2"/>
        <v>0</v>
      </c>
      <c r="P39" s="431">
        <f t="shared" si="2"/>
        <v>0</v>
      </c>
      <c r="Q39" s="31"/>
      <c r="R39" s="638" t="s">
        <v>166</v>
      </c>
      <c r="S39" s="639"/>
      <c r="T39" s="640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41" t="s">
        <v>167</v>
      </c>
      <c r="S40" s="642"/>
      <c r="T40" s="643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/>
      <c r="G42" s="263">
        <v>103</v>
      </c>
      <c r="H42" s="15"/>
      <c r="I42" s="264"/>
      <c r="J42" s="263"/>
      <c r="K42" s="243"/>
      <c r="L42" s="264"/>
      <c r="M42" s="263"/>
      <c r="N42" s="243"/>
      <c r="O42" s="379">
        <f>+ROUND(+F42+I42+L42,0)</f>
        <v>0</v>
      </c>
      <c r="P42" s="380">
        <f>+ROUND(+G42+J42+M42,0)</f>
        <v>103</v>
      </c>
      <c r="Q42" s="31"/>
      <c r="R42" s="632" t="s">
        <v>191</v>
      </c>
      <c r="S42" s="633"/>
      <c r="T42" s="634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0</v>
      </c>
      <c r="P44" s="395">
        <f t="shared" si="3"/>
        <v>0</v>
      </c>
      <c r="Q44" s="31"/>
      <c r="R44" s="612" t="s">
        <v>168</v>
      </c>
      <c r="S44" s="613"/>
      <c r="T44" s="614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623" t="s">
        <v>169</v>
      </c>
      <c r="S45" s="624"/>
      <c r="T45" s="62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259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623" t="s">
        <v>170</v>
      </c>
      <c r="S46" s="624"/>
      <c r="T46" s="62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29" t="s">
        <v>171</v>
      </c>
      <c r="S47" s="630"/>
      <c r="T47" s="631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0</v>
      </c>
      <c r="H48" s="15"/>
      <c r="I48" s="252">
        <f>+ROUND(+SUM(I44:I47),0)</f>
        <v>0</v>
      </c>
      <c r="J48" s="251">
        <f>+ROUND(+SUM(J44:J47),0)</f>
        <v>0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0</v>
      </c>
      <c r="P48" s="380">
        <f>+ROUND(+SUM(P44:P47),0)</f>
        <v>0</v>
      </c>
      <c r="Q48" s="31"/>
      <c r="R48" s="632" t="s">
        <v>192</v>
      </c>
      <c r="S48" s="633"/>
      <c r="T48" s="634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0</v>
      </c>
      <c r="G50" s="273">
        <f>+ROUND(G25+G30+G37+G42+G48,0)</f>
        <v>103</v>
      </c>
      <c r="H50" s="15"/>
      <c r="I50" s="274">
        <f>+ROUND(I25+I30+I37+I42+I48,0)</f>
        <v>0</v>
      </c>
      <c r="J50" s="273">
        <f>+ROUND(J25+J30+J37+J42+J48,0)</f>
        <v>0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0</v>
      </c>
      <c r="P50" s="397">
        <f>+ROUND(P25+P30+P37+P42+P48,0)</f>
        <v>103</v>
      </c>
      <c r="Q50" s="122"/>
      <c r="R50" s="644" t="s">
        <v>193</v>
      </c>
      <c r="S50" s="645"/>
      <c r="T50" s="646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90588</v>
      </c>
      <c r="G53" s="275">
        <v>121870</v>
      </c>
      <c r="H53" s="15"/>
      <c r="I53" s="276"/>
      <c r="J53" s="275"/>
      <c r="K53" s="243"/>
      <c r="L53" s="276"/>
      <c r="M53" s="275"/>
      <c r="N53" s="243"/>
      <c r="O53" s="383">
        <f aca="true" t="shared" si="4" ref="O53:P57">+ROUND(+F53+I53+L53,0)</f>
        <v>90588</v>
      </c>
      <c r="P53" s="376">
        <f t="shared" si="4"/>
        <v>121870</v>
      </c>
      <c r="Q53" s="31"/>
      <c r="R53" s="612" t="s">
        <v>194</v>
      </c>
      <c r="S53" s="613"/>
      <c r="T53" s="614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4616</v>
      </c>
      <c r="G54" s="249">
        <v>4541</v>
      </c>
      <c r="H54" s="15"/>
      <c r="I54" s="250"/>
      <c r="J54" s="249"/>
      <c r="K54" s="243"/>
      <c r="L54" s="250"/>
      <c r="M54" s="249"/>
      <c r="N54" s="243"/>
      <c r="O54" s="378">
        <f t="shared" si="4"/>
        <v>4616</v>
      </c>
      <c r="P54" s="401">
        <f t="shared" si="4"/>
        <v>4541</v>
      </c>
      <c r="Q54" s="31"/>
      <c r="R54" s="623" t="s">
        <v>172</v>
      </c>
      <c r="S54" s="624"/>
      <c r="T54" s="62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10523</v>
      </c>
      <c r="G55" s="249">
        <v>10819</v>
      </c>
      <c r="H55" s="15"/>
      <c r="I55" s="250"/>
      <c r="J55" s="249"/>
      <c r="K55" s="243"/>
      <c r="L55" s="250"/>
      <c r="M55" s="249"/>
      <c r="N55" s="243"/>
      <c r="O55" s="378">
        <f t="shared" si="4"/>
        <v>10523</v>
      </c>
      <c r="P55" s="401">
        <f t="shared" si="4"/>
        <v>10819</v>
      </c>
      <c r="Q55" s="31"/>
      <c r="R55" s="623" t="s">
        <v>173</v>
      </c>
      <c r="S55" s="624"/>
      <c r="T55" s="62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704500</v>
      </c>
      <c r="G56" s="249">
        <v>702226</v>
      </c>
      <c r="H56" s="15"/>
      <c r="I56" s="250"/>
      <c r="J56" s="249"/>
      <c r="K56" s="243"/>
      <c r="L56" s="250"/>
      <c r="M56" s="249"/>
      <c r="N56" s="243"/>
      <c r="O56" s="378">
        <f t="shared" si="4"/>
        <v>704500</v>
      </c>
      <c r="P56" s="401">
        <f t="shared" si="4"/>
        <v>702226</v>
      </c>
      <c r="Q56" s="31"/>
      <c r="R56" s="623" t="s">
        <v>174</v>
      </c>
      <c r="S56" s="624"/>
      <c r="T56" s="62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89068</v>
      </c>
      <c r="G57" s="249">
        <v>98400</v>
      </c>
      <c r="H57" s="15"/>
      <c r="I57" s="250"/>
      <c r="J57" s="249"/>
      <c r="K57" s="243"/>
      <c r="L57" s="250"/>
      <c r="M57" s="249"/>
      <c r="N57" s="243"/>
      <c r="O57" s="378">
        <f t="shared" si="4"/>
        <v>89068</v>
      </c>
      <c r="P57" s="401">
        <f t="shared" si="4"/>
        <v>98400</v>
      </c>
      <c r="Q57" s="31"/>
      <c r="R57" s="629" t="s">
        <v>175</v>
      </c>
      <c r="S57" s="630"/>
      <c r="T57" s="631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899295</v>
      </c>
      <c r="G58" s="277">
        <f>+ROUND(+SUM(G53:G57),0)</f>
        <v>937856</v>
      </c>
      <c r="H58" s="15"/>
      <c r="I58" s="278">
        <f>+ROUND(+SUM(I53:I57),0)</f>
        <v>0</v>
      </c>
      <c r="J58" s="277">
        <f>+ROUND(+SUM(J53:J57),0)</f>
        <v>0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899295</v>
      </c>
      <c r="P58" s="399">
        <f>+ROUND(+SUM(P53:P57),0)</f>
        <v>937856</v>
      </c>
      <c r="Q58" s="31"/>
      <c r="R58" s="632" t="s">
        <v>195</v>
      </c>
      <c r="S58" s="633"/>
      <c r="T58" s="634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612" t="s">
        <v>176</v>
      </c>
      <c r="S60" s="613"/>
      <c r="T60" s="614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9839</v>
      </c>
      <c r="G61" s="249">
        <v>1788</v>
      </c>
      <c r="H61" s="15"/>
      <c r="I61" s="250"/>
      <c r="J61" s="249"/>
      <c r="K61" s="243"/>
      <c r="L61" s="250"/>
      <c r="M61" s="249"/>
      <c r="N61" s="243"/>
      <c r="O61" s="378">
        <f t="shared" si="5"/>
        <v>9839</v>
      </c>
      <c r="P61" s="401">
        <f t="shared" si="5"/>
        <v>1788</v>
      </c>
      <c r="Q61" s="31"/>
      <c r="R61" s="623" t="s">
        <v>177</v>
      </c>
      <c r="S61" s="624"/>
      <c r="T61" s="62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/>
      <c r="G62" s="249"/>
      <c r="H62" s="15"/>
      <c r="I62" s="250"/>
      <c r="J62" s="249"/>
      <c r="K62" s="243"/>
      <c r="L62" s="250"/>
      <c r="M62" s="249"/>
      <c r="N62" s="243"/>
      <c r="O62" s="378">
        <f t="shared" si="5"/>
        <v>0</v>
      </c>
      <c r="P62" s="401">
        <f t="shared" si="5"/>
        <v>0</v>
      </c>
      <c r="Q62" s="31"/>
      <c r="R62" s="623" t="s">
        <v>178</v>
      </c>
      <c r="S62" s="624"/>
      <c r="T62" s="62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260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29" t="s">
        <v>196</v>
      </c>
      <c r="S63" s="630"/>
      <c r="T63" s="631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9839</v>
      </c>
      <c r="G65" s="277">
        <f>+ROUND(+SUM(G60:G63),0)</f>
        <v>1788</v>
      </c>
      <c r="H65" s="15"/>
      <c r="I65" s="278">
        <f>+ROUND(+SUM(I60:I63),0)</f>
        <v>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9839</v>
      </c>
      <c r="P65" s="399">
        <f>+ROUND(+SUM(P60:P63),0)</f>
        <v>1788</v>
      </c>
      <c r="Q65" s="31"/>
      <c r="R65" s="632" t="s">
        <v>198</v>
      </c>
      <c r="S65" s="633"/>
      <c r="T65" s="634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261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612" t="s">
        <v>179</v>
      </c>
      <c r="S67" s="613"/>
      <c r="T67" s="614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623" t="s">
        <v>180</v>
      </c>
      <c r="S68" s="624"/>
      <c r="T68" s="62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632" t="s">
        <v>199</v>
      </c>
      <c r="S69" s="633"/>
      <c r="T69" s="634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/>
      <c r="G71" s="275"/>
      <c r="H71" s="15"/>
      <c r="I71" s="276"/>
      <c r="J71" s="275"/>
      <c r="K71" s="243"/>
      <c r="L71" s="276"/>
      <c r="M71" s="275"/>
      <c r="N71" s="243"/>
      <c r="O71" s="383">
        <f>+ROUND(+F71+I71+L71,0)</f>
        <v>0</v>
      </c>
      <c r="P71" s="376">
        <f>+ROUND(+G71+J71+M71,0)</f>
        <v>0</v>
      </c>
      <c r="Q71" s="31"/>
      <c r="R71" s="612" t="s">
        <v>181</v>
      </c>
      <c r="S71" s="613"/>
      <c r="T71" s="614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623" t="s">
        <v>182</v>
      </c>
      <c r="S72" s="624"/>
      <c r="T72" s="62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0</v>
      </c>
      <c r="G73" s="277">
        <f>+ROUND(+SUM(G71:G72),0)</f>
        <v>0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0</v>
      </c>
      <c r="P73" s="399">
        <f>+ROUND(+SUM(P71:P72),0)</f>
        <v>0</v>
      </c>
      <c r="Q73" s="31"/>
      <c r="R73" s="632" t="s">
        <v>200</v>
      </c>
      <c r="S73" s="633"/>
      <c r="T73" s="634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/>
      <c r="G75" s="275"/>
      <c r="H75" s="15"/>
      <c r="I75" s="276"/>
      <c r="J75" s="275"/>
      <c r="K75" s="243"/>
      <c r="L75" s="276"/>
      <c r="M75" s="275"/>
      <c r="N75" s="243"/>
      <c r="O75" s="383">
        <f>+ROUND(+F75+I75+L75,0)</f>
        <v>0</v>
      </c>
      <c r="P75" s="376">
        <f>+ROUND(+G75+J75+M75,0)</f>
        <v>0</v>
      </c>
      <c r="Q75" s="31"/>
      <c r="R75" s="612" t="s">
        <v>183</v>
      </c>
      <c r="S75" s="613"/>
      <c r="T75" s="614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623" t="s">
        <v>201</v>
      </c>
      <c r="S76" s="624"/>
      <c r="T76" s="62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0</v>
      </c>
      <c r="G77" s="277">
        <f>+ROUND(+SUM(G75:G76),0)</f>
        <v>0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0</v>
      </c>
      <c r="P77" s="399">
        <f>+ROUND(+SUM(P75:P76),0)</f>
        <v>0</v>
      </c>
      <c r="Q77" s="31"/>
      <c r="R77" s="632" t="s">
        <v>202</v>
      </c>
      <c r="S77" s="633"/>
      <c r="T77" s="634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266</v>
      </c>
      <c r="C79" s="199"/>
      <c r="D79" s="200"/>
      <c r="E79" s="15"/>
      <c r="F79" s="285">
        <f>+ROUND(F58+F65+F69+F73+F77,0)</f>
        <v>909134</v>
      </c>
      <c r="G79" s="288">
        <f>+ROUND(G58+G65+G69+G73+G77,0)</f>
        <v>939644</v>
      </c>
      <c r="H79" s="15"/>
      <c r="I79" s="285">
        <f>+ROUND(I58+I65+I69+I73+I77,0)</f>
        <v>0</v>
      </c>
      <c r="J79" s="288">
        <f>+ROUND(J58+J65+J69+J73+J77,0)</f>
        <v>0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909134</v>
      </c>
      <c r="P79" s="409">
        <f>+ROUND(P58+P65+P69+P73+P77,0)</f>
        <v>939644</v>
      </c>
      <c r="Q79" s="31"/>
      <c r="R79" s="647" t="s">
        <v>203</v>
      </c>
      <c r="S79" s="648"/>
      <c r="T79" s="649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265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909134</v>
      </c>
      <c r="G81" s="245">
        <v>939541</v>
      </c>
      <c r="H81" s="15"/>
      <c r="I81" s="246"/>
      <c r="J81" s="245"/>
      <c r="K81" s="243"/>
      <c r="L81" s="246"/>
      <c r="M81" s="245"/>
      <c r="N81" s="243"/>
      <c r="O81" s="382">
        <f>+ROUND(+F81+I81+L81,0)</f>
        <v>909134</v>
      </c>
      <c r="P81" s="395">
        <f>+ROUND(+G81+J81+M81,0)</f>
        <v>939541</v>
      </c>
      <c r="Q81" s="31"/>
      <c r="R81" s="612" t="s">
        <v>184</v>
      </c>
      <c r="S81" s="613"/>
      <c r="T81" s="614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623" t="s">
        <v>185</v>
      </c>
      <c r="S82" s="624"/>
      <c r="T82" s="62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267</v>
      </c>
      <c r="C83" s="158"/>
      <c r="D83" s="159"/>
      <c r="E83" s="15"/>
      <c r="F83" s="287">
        <f>+ROUND(F81+F82,0)</f>
        <v>909134</v>
      </c>
      <c r="G83" s="286">
        <f>+ROUND(G81+G82,0)</f>
        <v>939541</v>
      </c>
      <c r="H83" s="15"/>
      <c r="I83" s="287">
        <f>+ROUND(I81+I82,0)</f>
        <v>0</v>
      </c>
      <c r="J83" s="286">
        <f>+ROUND(J81+J82,0)</f>
        <v>0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909134</v>
      </c>
      <c r="P83" s="404">
        <f>+ROUND(P81+P82,0)</f>
        <v>939541</v>
      </c>
      <c r="Q83" s="31"/>
      <c r="R83" s="650" t="s">
        <v>204</v>
      </c>
      <c r="S83" s="651"/>
      <c r="T83" s="652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59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99"/>
      <c r="D84" s="600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268</v>
      </c>
      <c r="C85" s="154"/>
      <c r="D85" s="155"/>
      <c r="E85" s="15"/>
      <c r="F85" s="308">
        <f>+ROUND(F50,0)-ROUND(F79,0)+ROUND(F83,0)</f>
        <v>0</v>
      </c>
      <c r="G85" s="307">
        <f>+ROUND(G50,0)-ROUND(G79,0)+ROUND(G83,0)</f>
        <v>0</v>
      </c>
      <c r="H85" s="15"/>
      <c r="I85" s="308">
        <f>+ROUND(I50,0)-ROUND(I79,0)+ROUND(I83,0)</f>
        <v>0</v>
      </c>
      <c r="J85" s="307">
        <f>+ROUND(J50,0)-ROUND(J79,0)+ROUND(J83,0)</f>
        <v>0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0</v>
      </c>
      <c r="P85" s="406">
        <f>+ROUND(P50,0)-ROUND(P79,0)+ROUND(P83,0)</f>
        <v>0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0</v>
      </c>
      <c r="G86" s="309">
        <f>+ROUND(G103,0)+ROUND(G122,0)+ROUND(G129,0)-ROUND(G134,0)</f>
        <v>0</v>
      </c>
      <c r="H86" s="15"/>
      <c r="I86" s="310">
        <f>+ROUND(I103,0)+ROUND(I122,0)+ROUND(I129,0)-ROUND(I134,0)</f>
        <v>0</v>
      </c>
      <c r="J86" s="309">
        <f>+ROUND(J103,0)+ROUND(J122,0)+ROUND(J129,0)-ROUND(J134,0)</f>
        <v>0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0</v>
      </c>
      <c r="P86" s="408">
        <f>+ROUND(P103,0)+ROUND(P122,0)+ROUND(P129,0)-ROUND(P134,0)</f>
        <v>0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612" t="s">
        <v>205</v>
      </c>
      <c r="S89" s="613"/>
      <c r="T89" s="614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262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623" t="s">
        <v>206</v>
      </c>
      <c r="S90" s="624"/>
      <c r="T90" s="62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269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632" t="s">
        <v>207</v>
      </c>
      <c r="S91" s="633"/>
      <c r="T91" s="634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612" t="s">
        <v>208</v>
      </c>
      <c r="S93" s="613"/>
      <c r="T93" s="614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623" t="s">
        <v>209</v>
      </c>
      <c r="S94" s="624"/>
      <c r="T94" s="62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287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623" t="s">
        <v>210</v>
      </c>
      <c r="S95" s="624"/>
      <c r="T95" s="62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29" t="s">
        <v>211</v>
      </c>
      <c r="S96" s="630"/>
      <c r="T96" s="631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270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632" t="s">
        <v>212</v>
      </c>
      <c r="S97" s="633"/>
      <c r="T97" s="634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612" t="s">
        <v>213</v>
      </c>
      <c r="S99" s="613"/>
      <c r="T99" s="614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/>
      <c r="G100" s="249"/>
      <c r="H100" s="15"/>
      <c r="I100" s="250"/>
      <c r="J100" s="249"/>
      <c r="K100" s="243"/>
      <c r="L100" s="250"/>
      <c r="M100" s="249"/>
      <c r="N100" s="243"/>
      <c r="O100" s="378">
        <f>+ROUND(+F100+I100+L100,0)</f>
        <v>0</v>
      </c>
      <c r="P100" s="401">
        <f>+ROUND(+G100+J100+M100,0)</f>
        <v>0</v>
      </c>
      <c r="Q100" s="31"/>
      <c r="R100" s="623" t="s">
        <v>214</v>
      </c>
      <c r="S100" s="624"/>
      <c r="T100" s="62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0</v>
      </c>
      <c r="G101" s="251">
        <f>+ROUND(+SUM(G99:G100),0)</f>
        <v>0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0</v>
      </c>
      <c r="P101" s="380">
        <f>+ROUND(+SUM(P99:P100),0)</f>
        <v>0</v>
      </c>
      <c r="Q101" s="31"/>
      <c r="R101" s="632" t="s">
        <v>215</v>
      </c>
      <c r="S101" s="633"/>
      <c r="T101" s="634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0</v>
      </c>
      <c r="G103" s="273">
        <f>+ROUND(G91+G97+G101,0)</f>
        <v>0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0</v>
      </c>
      <c r="P103" s="397">
        <f>+ROUND(P91+P97+P101,0)</f>
        <v>0</v>
      </c>
      <c r="Q103" s="122"/>
      <c r="R103" s="644" t="s">
        <v>216</v>
      </c>
      <c r="S103" s="645"/>
      <c r="T103" s="646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612" t="s">
        <v>217</v>
      </c>
      <c r="S106" s="613"/>
      <c r="T106" s="614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623" t="s">
        <v>218</v>
      </c>
      <c r="S107" s="624"/>
      <c r="T107" s="62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632" t="s">
        <v>219</v>
      </c>
      <c r="S108" s="633"/>
      <c r="T108" s="634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59" t="s">
        <v>220</v>
      </c>
      <c r="S110" s="660"/>
      <c r="T110" s="66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62" t="s">
        <v>221</v>
      </c>
      <c r="S111" s="663"/>
      <c r="T111" s="66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632" t="s">
        <v>222</v>
      </c>
      <c r="S112" s="633"/>
      <c r="T112" s="634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612" t="s">
        <v>223</v>
      </c>
      <c r="S114" s="613"/>
      <c r="T114" s="614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623" t="s">
        <v>224</v>
      </c>
      <c r="S115" s="624"/>
      <c r="T115" s="62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632" t="s">
        <v>225</v>
      </c>
      <c r="S116" s="633"/>
      <c r="T116" s="634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/>
      <c r="G118" s="275"/>
      <c r="H118" s="15"/>
      <c r="I118" s="276"/>
      <c r="J118" s="275"/>
      <c r="K118" s="243"/>
      <c r="L118" s="276"/>
      <c r="M118" s="275"/>
      <c r="N118" s="243"/>
      <c r="O118" s="383">
        <f>+ROUND(+F118+I118+L118,0)</f>
        <v>0</v>
      </c>
      <c r="P118" s="376">
        <f>+ROUND(+G118+J118+M118,0)</f>
        <v>0</v>
      </c>
      <c r="Q118" s="31"/>
      <c r="R118" s="612" t="s">
        <v>226</v>
      </c>
      <c r="S118" s="613"/>
      <c r="T118" s="614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623" t="s">
        <v>227</v>
      </c>
      <c r="S119" s="624"/>
      <c r="T119" s="62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0</v>
      </c>
      <c r="G120" s="277">
        <f>+ROUND(+SUM(G118:G119),0)</f>
        <v>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0</v>
      </c>
      <c r="M120" s="277">
        <f>+ROUND(+SUM(M118:M119),0)</f>
        <v>0</v>
      </c>
      <c r="N120" s="243"/>
      <c r="O120" s="398">
        <f>+ROUND(+SUM(O118:O119),0)</f>
        <v>0</v>
      </c>
      <c r="P120" s="399">
        <f>+ROUND(+SUM(P118:P119),0)</f>
        <v>0</v>
      </c>
      <c r="Q120" s="31"/>
      <c r="R120" s="632" t="s">
        <v>228</v>
      </c>
      <c r="S120" s="633"/>
      <c r="T120" s="634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0</v>
      </c>
      <c r="G122" s="288">
        <f>+ROUND(G108+G112+G116+G120,0)</f>
        <v>0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0</v>
      </c>
      <c r="M122" s="288">
        <f>+ROUND(M108+M112+M116+M120,0)</f>
        <v>0</v>
      </c>
      <c r="N122" s="243"/>
      <c r="O122" s="402">
        <f>+ROUND(O108+O112+O116+O120,0)</f>
        <v>0</v>
      </c>
      <c r="P122" s="409">
        <f>+ROUND(P108+P112+P116+P120,0)</f>
        <v>0</v>
      </c>
      <c r="Q122" s="31"/>
      <c r="R122" s="647" t="s">
        <v>229</v>
      </c>
      <c r="S122" s="648"/>
      <c r="T122" s="649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612" t="s">
        <v>230</v>
      </c>
      <c r="S124" s="613"/>
      <c r="T124" s="614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/>
      <c r="G125" s="249"/>
      <c r="H125" s="15"/>
      <c r="I125" s="250"/>
      <c r="J125" s="249"/>
      <c r="K125" s="243"/>
      <c r="L125" s="250"/>
      <c r="M125" s="249"/>
      <c r="N125" s="243"/>
      <c r="O125" s="378">
        <f t="shared" si="7"/>
        <v>0</v>
      </c>
      <c r="P125" s="401">
        <f t="shared" si="7"/>
        <v>0</v>
      </c>
      <c r="Q125" s="31"/>
      <c r="R125" s="623" t="s">
        <v>231</v>
      </c>
      <c r="S125" s="624"/>
      <c r="T125" s="62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/>
      <c r="G126" s="249"/>
      <c r="H126" s="15"/>
      <c r="I126" s="250"/>
      <c r="J126" s="249"/>
      <c r="K126" s="243"/>
      <c r="L126" s="250"/>
      <c r="M126" s="249"/>
      <c r="N126" s="243"/>
      <c r="O126" s="378">
        <f t="shared" si="7"/>
        <v>0</v>
      </c>
      <c r="P126" s="401">
        <f t="shared" si="7"/>
        <v>0</v>
      </c>
      <c r="Q126" s="31"/>
      <c r="R126" s="653" t="s">
        <v>327</v>
      </c>
      <c r="S126" s="654"/>
      <c r="T126" s="65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303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665" t="s">
        <v>304</v>
      </c>
      <c r="S127" s="666"/>
      <c r="T127" s="667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56" t="s">
        <v>232</v>
      </c>
      <c r="S128" s="657"/>
      <c r="T128" s="65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0</v>
      </c>
      <c r="G129" s="286">
        <f>+ROUND(+SUM(G124,G125,G126,G128),0)</f>
        <v>0</v>
      </c>
      <c r="H129" s="15"/>
      <c r="I129" s="287">
        <f>+ROUND(+SUM(I124,I125,I126,I128),0)</f>
        <v>0</v>
      </c>
      <c r="J129" s="286">
        <f>+ROUND(+SUM(J124,J125,J126,J128),0)</f>
        <v>0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0</v>
      </c>
      <c r="P129" s="404">
        <f>+ROUND(+SUM(P124,P125,P126,P128),0)</f>
        <v>0</v>
      </c>
      <c r="Q129" s="31"/>
      <c r="R129" s="650" t="s">
        <v>233</v>
      </c>
      <c r="S129" s="651"/>
      <c r="T129" s="652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/>
      <c r="G131" s="245"/>
      <c r="H131" s="15"/>
      <c r="I131" s="246"/>
      <c r="J131" s="245"/>
      <c r="K131" s="243"/>
      <c r="L131" s="246"/>
      <c r="M131" s="245"/>
      <c r="N131" s="243"/>
      <c r="O131" s="382">
        <f aca="true" t="shared" si="8" ref="O131:P133">+ROUND(+F131+I131+L131,0)</f>
        <v>0</v>
      </c>
      <c r="P131" s="395">
        <f t="shared" si="8"/>
        <v>0</v>
      </c>
      <c r="Q131" s="31"/>
      <c r="R131" s="612" t="s">
        <v>234</v>
      </c>
      <c r="S131" s="613"/>
      <c r="T131" s="61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/>
      <c r="G132" s="249"/>
      <c r="H132" s="15"/>
      <c r="I132" s="250"/>
      <c r="J132" s="249"/>
      <c r="K132" s="243"/>
      <c r="L132" s="250"/>
      <c r="M132" s="249"/>
      <c r="N132" s="243"/>
      <c r="O132" s="378">
        <f t="shared" si="8"/>
        <v>0</v>
      </c>
      <c r="P132" s="401">
        <f t="shared" si="8"/>
        <v>0</v>
      </c>
      <c r="Q132" s="31"/>
      <c r="R132" s="623" t="s">
        <v>235</v>
      </c>
      <c r="S132" s="624"/>
      <c r="T132" s="62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0</v>
      </c>
      <c r="G133" s="249"/>
      <c r="H133" s="15"/>
      <c r="I133" s="250"/>
      <c r="J133" s="249"/>
      <c r="K133" s="243"/>
      <c r="L133" s="250"/>
      <c r="M133" s="249"/>
      <c r="N133" s="243"/>
      <c r="O133" s="378">
        <f t="shared" si="8"/>
        <v>0</v>
      </c>
      <c r="P133" s="401">
        <f t="shared" si="8"/>
        <v>0</v>
      </c>
      <c r="Q133" s="31"/>
      <c r="R133" s="673" t="s">
        <v>236</v>
      </c>
      <c r="S133" s="674"/>
      <c r="T133" s="675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0</v>
      </c>
      <c r="G134" s="291">
        <f>+ROUND(+G133-G131-G132,0)</f>
        <v>0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0</v>
      </c>
      <c r="M134" s="291">
        <f>+ROUND(+M133-M131-M132,0)</f>
        <v>0</v>
      </c>
      <c r="N134" s="243"/>
      <c r="O134" s="411">
        <f>+ROUND(+O133-O131-O132,0)</f>
        <v>0</v>
      </c>
      <c r="P134" s="412">
        <f>+ROUND(+P133-P131-P132,0)</f>
        <v>0</v>
      </c>
      <c r="Q134" s="31"/>
      <c r="R134" s="670" t="s">
        <v>237</v>
      </c>
      <c r="S134" s="671"/>
      <c r="T134" s="67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01"/>
      <c r="D135" s="601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15022019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591"/>
      <c r="G143" s="592"/>
      <c r="H143" s="592"/>
      <c r="I143" s="593"/>
      <c r="J143" s="362"/>
      <c r="K143" s="16"/>
      <c r="L143" s="362" t="s">
        <v>241</v>
      </c>
      <c r="M143" s="591"/>
      <c r="N143" s="592"/>
      <c r="O143" s="592"/>
      <c r="P143" s="593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282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283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284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285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9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2" sqref="M14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76" t="str">
        <f>+'Отчет-2018г'!B1:F1</f>
        <v>НАЦИОНАЛНО БЮРО ЗА КОНТРОЛ НА СРС</v>
      </c>
      <c r="C1" s="677"/>
      <c r="D1" s="677"/>
      <c r="E1" s="677"/>
      <c r="F1" s="678"/>
      <c r="G1" s="455" t="s">
        <v>253</v>
      </c>
      <c r="H1" s="137"/>
      <c r="I1" s="679">
        <f>+'Отчет-2018г'!I1:J1</f>
        <v>129010538</v>
      </c>
      <c r="J1" s="680"/>
      <c r="K1" s="456"/>
      <c r="L1" s="457" t="s">
        <v>254</v>
      </c>
      <c r="M1" s="458">
        <f>+'Отчет-2018г'!M1</f>
        <v>8500</v>
      </c>
      <c r="N1" s="456"/>
      <c r="O1" s="457" t="s">
        <v>246</v>
      </c>
      <c r="P1" s="470">
        <f>+'Отчет-2018г'!P1</f>
        <v>0</v>
      </c>
      <c r="Q1" s="461"/>
      <c r="R1" s="465" t="s">
        <v>240</v>
      </c>
      <c r="S1" s="681">
        <f>+'Отчет-2018г'!$S$1</f>
        <v>0</v>
      </c>
      <c r="T1" s="682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83" t="s">
        <v>258</v>
      </c>
      <c r="C2" s="684"/>
      <c r="D2" s="684"/>
      <c r="E2" s="684"/>
      <c r="F2" s="685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86" t="str">
        <f>+'Отчет-2018г'!B3:F3</f>
        <v>[гр.София; площад "Света Неделя" №6]</v>
      </c>
      <c r="C3" s="687"/>
      <c r="D3" s="687"/>
      <c r="E3" s="687"/>
      <c r="F3" s="688"/>
      <c r="G3" s="462" t="s">
        <v>245</v>
      </c>
      <c r="H3" s="689">
        <f>+'Отчет-2018г'!H3</f>
        <v>0</v>
      </c>
      <c r="I3" s="690"/>
      <c r="J3" s="690"/>
      <c r="K3" s="691"/>
      <c r="L3" s="51" t="s">
        <v>255</v>
      </c>
      <c r="M3" s="692">
        <f>+'Отчет-2018г'!M3:P3</f>
        <v>0</v>
      </c>
      <c r="N3" s="693"/>
      <c r="O3" s="693"/>
      <c r="P3" s="694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96" t="s">
        <v>252</v>
      </c>
      <c r="E5" s="696"/>
      <c r="F5" s="696"/>
      <c r="G5" s="696"/>
      <c r="H5" s="696"/>
      <c r="I5" s="696"/>
      <c r="J5" s="696"/>
      <c r="K5" s="696"/>
      <c r="L5" s="696"/>
      <c r="M5" s="39"/>
      <c r="N5" s="39"/>
      <c r="O5" s="53" t="s">
        <v>18</v>
      </c>
      <c r="P5" s="468">
        <f>+'Отчет-2018г'!P5</f>
        <v>2018</v>
      </c>
      <c r="Q5" s="39"/>
      <c r="R5" s="695" t="s">
        <v>186</v>
      </c>
      <c r="S5" s="695"/>
      <c r="T5" s="695"/>
      <c r="U5" s="6"/>
    </row>
    <row r="6" spans="1:28" s="3" customFormat="1" ht="17.25" customHeight="1">
      <c r="A6" s="6"/>
      <c r="B6" s="52" t="s">
        <v>250</v>
      </c>
      <c r="C6" s="52"/>
      <c r="D6" s="696" t="s">
        <v>251</v>
      </c>
      <c r="E6" s="696"/>
      <c r="F6" s="696"/>
      <c r="G6" s="696"/>
      <c r="H6" s="696"/>
      <c r="I6" s="696"/>
      <c r="J6" s="696"/>
      <c r="K6" s="696"/>
      <c r="L6" s="696"/>
      <c r="M6" s="42"/>
      <c r="N6" s="5"/>
      <c r="O6" s="6"/>
      <c r="P6" s="6"/>
      <c r="Q6" s="1"/>
      <c r="R6" s="697">
        <f>+P4</f>
        <v>0</v>
      </c>
      <c r="S6" s="697"/>
      <c r="T6" s="69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98" t="str">
        <f>+B1</f>
        <v>НАЦИОНАЛНО БЮРО ЗА КОНТРОЛ НА СРС</v>
      </c>
      <c r="E8" s="698"/>
      <c r="F8" s="698"/>
      <c r="G8" s="698"/>
      <c r="H8" s="698"/>
      <c r="I8" s="698"/>
      <c r="J8" s="698"/>
      <c r="K8" s="698"/>
      <c r="L8" s="698"/>
      <c r="M8" s="463" t="s">
        <v>256</v>
      </c>
      <c r="N8" s="5"/>
      <c r="O8" s="466" t="str">
        <f>+'Отчет-2018г'!O8</f>
        <v>31.12.2018 г.</v>
      </c>
      <c r="P8" s="464" t="s">
        <v>8</v>
      </c>
      <c r="Q8" s="1"/>
      <c r="R8" s="699">
        <f>+P5</f>
        <v>2018</v>
      </c>
      <c r="S8" s="700"/>
      <c r="T8" s="70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+'Отчет-2018г'!F10</f>
        <v>БЮДЖЕТ -ОТЧЕТ  </v>
      </c>
      <c r="G10" s="112" t="str">
        <f>+'Отчет-2018г'!G10</f>
        <v>БЮДЖЕТ -ОТЧЕТ  </v>
      </c>
      <c r="H10" s="5"/>
      <c r="I10" s="117" t="s">
        <v>45</v>
      </c>
      <c r="J10" s="134" t="str">
        <f>+'Отчет-2018г'!J10</f>
        <v>Сметки за сред-ства от Евро-пейския съюз - ОТЧЕТ</v>
      </c>
      <c r="K10" s="5"/>
      <c r="L10" s="453" t="s">
        <v>46</v>
      </c>
      <c r="M10" s="366" t="str">
        <f>+'Отчет-2018г'!M10</f>
        <v>Сметки за чуж-ди средства - ОТЧЕТ                </v>
      </c>
      <c r="N10" s="482"/>
      <c r="O10" s="485" t="s">
        <v>47</v>
      </c>
      <c r="P10" s="369" t="str">
        <f>+'Отчет-2018г'!P10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+'Отчет-2018г'!F11</f>
        <v>31.12.2018 г.</v>
      </c>
      <c r="G11" s="413">
        <f>+'Отчет-2018г'!G11</f>
        <v>2017</v>
      </c>
      <c r="H11" s="5"/>
      <c r="I11" s="118" t="str">
        <f>+O8</f>
        <v>31.12.2018 г.</v>
      </c>
      <c r="J11" s="414">
        <f>+'Отчет-2018г'!J11</f>
        <v>2017</v>
      </c>
      <c r="K11" s="5"/>
      <c r="L11" s="116" t="str">
        <f>+O8</f>
        <v>31.12.2018 г.</v>
      </c>
      <c r="M11" s="415">
        <f>+'Отчет-2018г'!M11</f>
        <v>2017</v>
      </c>
      <c r="N11" s="482"/>
      <c r="O11" s="370" t="str">
        <f>+O8</f>
        <v>31.12.2018 г.</v>
      </c>
      <c r="P11" s="416">
        <f>+'Отчет-2018г'!P11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+'Отчет-2018г'!O12</f>
        <v>(7)=(1)+(3)+(5)</v>
      </c>
      <c r="P12" s="372" t="str">
        <f>+'Отчет-2018г'!P12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+'Отчет-2018г'!F15/1000</f>
        <v>0</v>
      </c>
      <c r="G15" s="271">
        <f>+'Отчет-2018г'!G15/1000</f>
        <v>0</v>
      </c>
      <c r="H15" s="293"/>
      <c r="I15" s="272">
        <f>+'Отчет-2018г'!I15/1000</f>
        <v>0</v>
      </c>
      <c r="J15" s="271">
        <f>+'Отчет-2018г'!J15/1000</f>
        <v>0</v>
      </c>
      <c r="K15" s="293"/>
      <c r="L15" s="272">
        <f>+'Отчет-2018г'!L15/1000</f>
        <v>0</v>
      </c>
      <c r="M15" s="271">
        <f>+'Отчет-2018г'!M15/1000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305</v>
      </c>
      <c r="C16" s="168"/>
      <c r="D16" s="169"/>
      <c r="E16" s="293"/>
      <c r="F16" s="284">
        <f>+'Отчет-2018г'!F16/1000</f>
        <v>0</v>
      </c>
      <c r="G16" s="283">
        <f>+'Отчет-2018г'!G16/1000</f>
        <v>0</v>
      </c>
      <c r="H16" s="293"/>
      <c r="I16" s="284">
        <f>+'Отчет-2018г'!I16/1000</f>
        <v>0</v>
      </c>
      <c r="J16" s="283">
        <f>+'Отчет-2018г'!J16/1000</f>
        <v>0</v>
      </c>
      <c r="K16" s="293"/>
      <c r="L16" s="284">
        <f>+'Отчет-2018г'!L16/1000</f>
        <v>0</v>
      </c>
      <c r="M16" s="283">
        <f>+'Отчет-2018г'!M16/1000</f>
        <v>0</v>
      </c>
      <c r="N16" s="483"/>
      <c r="O16" s="378">
        <f t="shared" si="0"/>
        <v>0</v>
      </c>
      <c r="P16" s="401">
        <f t="shared" si="1"/>
        <v>0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326</v>
      </c>
      <c r="C17" s="522"/>
      <c r="D17" s="523"/>
      <c r="E17" s="293"/>
      <c r="F17" s="531">
        <f>+'Отчет-2018г'!F17/1000</f>
        <v>0</v>
      </c>
      <c r="G17" s="532">
        <f>+'Отчет-2018г'!G17/1000</f>
        <v>0</v>
      </c>
      <c r="H17" s="293"/>
      <c r="I17" s="531">
        <f>+'Отчет-2018г'!I17/1000</f>
        <v>0</v>
      </c>
      <c r="J17" s="532">
        <f>+'Отчет-2018г'!J17/1000</f>
        <v>0</v>
      </c>
      <c r="K17" s="293"/>
      <c r="L17" s="531">
        <f>+'Отчет-2018г'!L17/1000</f>
        <v>0</v>
      </c>
      <c r="M17" s="532">
        <f>+'Отчет-2018г'!M17/1000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+'Отчет-2018г'!F18/1000</f>
        <v>0</v>
      </c>
      <c r="G18" s="271">
        <f>+'Отчет-2018г'!G18/1000</f>
        <v>0</v>
      </c>
      <c r="H18" s="293"/>
      <c r="I18" s="272">
        <f>+'Отчет-2018г'!I18/1000</f>
        <v>0</v>
      </c>
      <c r="J18" s="271">
        <f>+'Отчет-2018г'!J18/1000</f>
        <v>0</v>
      </c>
      <c r="K18" s="293"/>
      <c r="L18" s="272">
        <f>+'Отчет-2018г'!L18/1000</f>
        <v>0</v>
      </c>
      <c r="M18" s="271">
        <f>+'Отчет-2018г'!M18/1000</f>
        <v>0</v>
      </c>
      <c r="N18" s="483"/>
      <c r="O18" s="382">
        <f t="shared" si="0"/>
        <v>0</v>
      </c>
      <c r="P18" s="395">
        <f t="shared" si="1"/>
        <v>0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+'Отчет-2018г'!F19/1000</f>
        <v>0</v>
      </c>
      <c r="G19" s="294">
        <f>+'Отчет-2018г'!G19/1000</f>
        <v>0</v>
      </c>
      <c r="H19" s="293"/>
      <c r="I19" s="295">
        <f>+'Отчет-2018г'!I19/1000</f>
        <v>0</v>
      </c>
      <c r="J19" s="294">
        <f>+'Отчет-2018г'!J19/1000</f>
        <v>0</v>
      </c>
      <c r="K19" s="293"/>
      <c r="L19" s="295">
        <f>+'Отчет-2018г'!L19/1000</f>
        <v>0</v>
      </c>
      <c r="M19" s="294">
        <f>+'Отчет-2018г'!M19/1000</f>
        <v>0</v>
      </c>
      <c r="N19" s="483"/>
      <c r="O19" s="377">
        <f t="shared" si="0"/>
        <v>0</v>
      </c>
      <c r="P19" s="429">
        <f t="shared" si="1"/>
        <v>0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+'Отчет-2018г'!F20/1000</f>
        <v>0</v>
      </c>
      <c r="G20" s="294">
        <f>+'Отчет-2018г'!G20/1000</f>
        <v>0</v>
      </c>
      <c r="H20" s="293"/>
      <c r="I20" s="295">
        <f>+'Отчет-2018г'!I20/1000</f>
        <v>0</v>
      </c>
      <c r="J20" s="294">
        <f>+'Отчет-2018г'!J20/1000</f>
        <v>0</v>
      </c>
      <c r="K20" s="293"/>
      <c r="L20" s="295">
        <f>+'Отчет-2018г'!L20/1000</f>
        <v>0</v>
      </c>
      <c r="M20" s="294">
        <f>+'Отчет-2018г'!M20/1000</f>
        <v>0</v>
      </c>
      <c r="N20" s="483"/>
      <c r="O20" s="377">
        <f t="shared" si="0"/>
        <v>0</v>
      </c>
      <c r="P20" s="429">
        <f t="shared" si="1"/>
        <v>0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+'Отчет-2018г'!F21/1000</f>
        <v>0</v>
      </c>
      <c r="G21" s="294">
        <f>+'Отчет-2018г'!G21/1000</f>
        <v>0</v>
      </c>
      <c r="H21" s="293"/>
      <c r="I21" s="295">
        <f>+'Отчет-2018г'!I21/1000</f>
        <v>0</v>
      </c>
      <c r="J21" s="294">
        <f>+'Отчет-2018г'!J21/1000</f>
        <v>0</v>
      </c>
      <c r="K21" s="293"/>
      <c r="L21" s="295">
        <f>+'Отчет-2018г'!L21/1000</f>
        <v>0</v>
      </c>
      <c r="M21" s="294">
        <f>+'Отчет-2018г'!M21/1000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+'Отчет-2018г'!F22/1000</f>
        <v>0</v>
      </c>
      <c r="G22" s="294">
        <f>+'Отчет-2018г'!G22/1000</f>
        <v>0</v>
      </c>
      <c r="H22" s="293"/>
      <c r="I22" s="295">
        <f>+'Отчет-2018г'!I22/1000</f>
        <v>0</v>
      </c>
      <c r="J22" s="294">
        <f>+'Отчет-2018г'!J22/1000</f>
        <v>0</v>
      </c>
      <c r="K22" s="293"/>
      <c r="L22" s="295">
        <f>+'Отчет-2018г'!L22/1000</f>
        <v>0</v>
      </c>
      <c r="M22" s="294">
        <f>+'Отчет-2018г'!M22/1000</f>
        <v>0</v>
      </c>
      <c r="N22" s="483"/>
      <c r="O22" s="377">
        <f t="shared" si="0"/>
        <v>0</v>
      </c>
      <c r="P22" s="429">
        <f t="shared" si="1"/>
        <v>0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+'Отчет-2018г'!F23/1000</f>
        <v>0</v>
      </c>
      <c r="G23" s="294">
        <f>+'Отчет-2018г'!G23/1000</f>
        <v>0</v>
      </c>
      <c r="H23" s="293"/>
      <c r="I23" s="295">
        <f>+'Отчет-2018г'!I23/1000</f>
        <v>0</v>
      </c>
      <c r="J23" s="294">
        <f>+'Отчет-2018г'!J23/1000</f>
        <v>0</v>
      </c>
      <c r="K23" s="293"/>
      <c r="L23" s="295">
        <f>+'Отчет-2018г'!L23/1000</f>
        <v>0</v>
      </c>
      <c r="M23" s="294">
        <f>+'Отчет-2018г'!M23/1000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+'Отчет-2018г'!F24/1000</f>
        <v>0</v>
      </c>
      <c r="G24" s="283">
        <f>+'Отчет-2018г'!G24/1000</f>
        <v>0</v>
      </c>
      <c r="H24" s="293"/>
      <c r="I24" s="284">
        <f>+'Отчет-2018г'!I24/1000</f>
        <v>0</v>
      </c>
      <c r="J24" s="283">
        <f>+'Отчет-2018г'!J24/1000</f>
        <v>0</v>
      </c>
      <c r="K24" s="293"/>
      <c r="L24" s="284">
        <f>+'Отчет-2018г'!L24/1000</f>
        <v>0</v>
      </c>
      <c r="M24" s="283">
        <f>+'Отчет-2018г'!M24/1000</f>
        <v>0</v>
      </c>
      <c r="N24" s="483"/>
      <c r="O24" s="378">
        <f t="shared" si="0"/>
        <v>0</v>
      </c>
      <c r="P24" s="401">
        <f t="shared" si="1"/>
        <v>0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0</v>
      </c>
      <c r="G25" s="251">
        <f>+SUM(G15,G16,G18,G19,G20,G21,G22,G23,G24)</f>
        <v>0</v>
      </c>
      <c r="H25" s="293"/>
      <c r="I25" s="252">
        <f>+SUM(I15,I16,I18,I19,I20,I21,I22,I23,I24)</f>
        <v>0</v>
      </c>
      <c r="J25" s="251">
        <f>+SUM(J15,J16,J18,J19,J20,J21,J22,J23,J24)</f>
        <v>0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0</v>
      </c>
      <c r="P25" s="380">
        <f>+SUM(P15,P16,P18,P19,P20,P21,P22,P23,P24)</f>
        <v>0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+'Отчет-2018г'!F27/1000</f>
        <v>0</v>
      </c>
      <c r="G27" s="271">
        <f>+'Отчет-2018г'!G27/1000</f>
        <v>0</v>
      </c>
      <c r="H27" s="293"/>
      <c r="I27" s="272">
        <f>+'Отчет-2018г'!I27/1000</f>
        <v>0</v>
      </c>
      <c r="J27" s="271">
        <f>+'Отчет-2018г'!J27/1000</f>
        <v>0</v>
      </c>
      <c r="K27" s="293"/>
      <c r="L27" s="272">
        <f>+'Отчет-2018г'!L27/1000</f>
        <v>0</v>
      </c>
      <c r="M27" s="271">
        <f>+'Отчет-2018г'!M27/1000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+'Отчет-2018г'!F28/1000</f>
        <v>0</v>
      </c>
      <c r="G28" s="294">
        <f>+'Отчет-2018г'!G28/1000</f>
        <v>0</v>
      </c>
      <c r="H28" s="293"/>
      <c r="I28" s="295">
        <f>+'Отчет-2018г'!I28/1000</f>
        <v>0</v>
      </c>
      <c r="J28" s="294">
        <f>+'Отчет-2018г'!J28/1000</f>
        <v>0</v>
      </c>
      <c r="K28" s="293"/>
      <c r="L28" s="295">
        <f>+'Отчет-2018г'!L28/1000</f>
        <v>0</v>
      </c>
      <c r="M28" s="294">
        <f>+'Отчет-2018г'!M28/1000</f>
        <v>0</v>
      </c>
      <c r="N28" s="483"/>
      <c r="O28" s="377">
        <f t="shared" si="2"/>
        <v>0</v>
      </c>
      <c r="P28" s="429">
        <f t="shared" si="2"/>
        <v>0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+'Отчет-2018г'!F29/1000</f>
        <v>0</v>
      </c>
      <c r="G29" s="283">
        <f>+'Отчет-2018г'!G29/1000</f>
        <v>0</v>
      </c>
      <c r="H29" s="293"/>
      <c r="I29" s="284">
        <f>+'Отчет-2018г'!I29/1000</f>
        <v>0</v>
      </c>
      <c r="J29" s="283">
        <f>+'Отчет-2018г'!J29/1000</f>
        <v>0</v>
      </c>
      <c r="K29" s="293"/>
      <c r="L29" s="284">
        <f>+'Отчет-2018г'!L29/1000</f>
        <v>0</v>
      </c>
      <c r="M29" s="283">
        <f>+'Отчет-2018г'!M29/1000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263</v>
      </c>
      <c r="C30" s="161"/>
      <c r="D30" s="162"/>
      <c r="E30" s="293"/>
      <c r="F30" s="252">
        <f>+SUM(F27:F29)</f>
        <v>0</v>
      </c>
      <c r="G30" s="251">
        <f>+SUM(G27:G29)</f>
        <v>0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0</v>
      </c>
      <c r="P30" s="380">
        <f>+SUM(P27:P29)</f>
        <v>0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264</v>
      </c>
      <c r="C37" s="161"/>
      <c r="D37" s="162"/>
      <c r="E37" s="293"/>
      <c r="F37" s="252">
        <f>+'Отчет-2018г'!F37/1000</f>
        <v>0</v>
      </c>
      <c r="G37" s="251">
        <f>+'Отчет-2018г'!G37/1000</f>
        <v>0</v>
      </c>
      <c r="H37" s="293"/>
      <c r="I37" s="252">
        <f>+'Отчет-2018г'!I37/1000</f>
        <v>0</v>
      </c>
      <c r="J37" s="251">
        <f>+'Отчет-2018г'!J37/1000</f>
        <v>0</v>
      </c>
      <c r="K37" s="293"/>
      <c r="L37" s="252">
        <f>+'Отчет-2018г'!L37/1000</f>
        <v>0</v>
      </c>
      <c r="M37" s="251">
        <f>+'Отчет-2018г'!M37/1000</f>
        <v>0</v>
      </c>
      <c r="N37" s="483"/>
      <c r="O37" s="379">
        <f aca="true" t="shared" si="3" ref="O37:P40">+F37+I37+L37</f>
        <v>0</v>
      </c>
      <c r="P37" s="380">
        <f t="shared" si="3"/>
        <v>0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+'Отчет-2018г'!F38/1000</f>
        <v>0</v>
      </c>
      <c r="G38" s="296">
        <f>+'Отчет-2018г'!G38/1000</f>
        <v>0</v>
      </c>
      <c r="H38" s="293"/>
      <c r="I38" s="297">
        <f>+'Отчет-2018г'!I38/1000</f>
        <v>0</v>
      </c>
      <c r="J38" s="296">
        <f>+'Отчет-2018г'!J38/1000</f>
        <v>0</v>
      </c>
      <c r="K38" s="293"/>
      <c r="L38" s="297">
        <f>+'Отчет-2018г'!L38/1000</f>
        <v>0</v>
      </c>
      <c r="M38" s="296">
        <f>+'Отчет-2018г'!M38/1000</f>
        <v>0</v>
      </c>
      <c r="N38" s="483"/>
      <c r="O38" s="392">
        <f t="shared" si="3"/>
        <v>0</v>
      </c>
      <c r="P38" s="430">
        <f t="shared" si="3"/>
        <v>0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+'Отчет-2018г'!F39/1000</f>
        <v>0</v>
      </c>
      <c r="G39" s="298">
        <f>+'Отчет-2018г'!G39/1000</f>
        <v>0</v>
      </c>
      <c r="H39" s="293"/>
      <c r="I39" s="299">
        <f>+'Отчет-2018г'!I39/1000</f>
        <v>0</v>
      </c>
      <c r="J39" s="298">
        <f>+'Отчет-2018г'!J39/1000</f>
        <v>0</v>
      </c>
      <c r="K39" s="293"/>
      <c r="L39" s="299">
        <f>+'Отчет-2018г'!L39/1000</f>
        <v>0</v>
      </c>
      <c r="M39" s="298">
        <f>+'Отчет-2018г'!M39/1000</f>
        <v>0</v>
      </c>
      <c r="N39" s="483"/>
      <c r="O39" s="393">
        <f t="shared" si="3"/>
        <v>0</v>
      </c>
      <c r="P39" s="431">
        <f t="shared" si="3"/>
        <v>0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+'Отчет-2018г'!F40/1000</f>
        <v>0</v>
      </c>
      <c r="G40" s="300">
        <f>+'Отчет-2018г'!G40/1000</f>
        <v>0</v>
      </c>
      <c r="H40" s="293"/>
      <c r="I40" s="301">
        <f>+'Отчет-2018г'!I40/1000</f>
        <v>0</v>
      </c>
      <c r="J40" s="300">
        <f>+'Отчет-2018г'!J40/1000</f>
        <v>0</v>
      </c>
      <c r="K40" s="293"/>
      <c r="L40" s="301">
        <f>+'Отчет-2018г'!L40/1000</f>
        <v>0</v>
      </c>
      <c r="M40" s="300">
        <f>+'Отчет-2018г'!M40/1000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+'Отчет-2018г'!F42/1000</f>
        <v>0</v>
      </c>
      <c r="G42" s="251">
        <f>+'Отчет-2018г'!G42/1000</f>
        <v>0.103</v>
      </c>
      <c r="H42" s="293"/>
      <c r="I42" s="252">
        <f>+'Отчет-2018г'!I42/1000</f>
        <v>0</v>
      </c>
      <c r="J42" s="251">
        <f>+'Отчет-2018г'!J42/1000</f>
        <v>0</v>
      </c>
      <c r="K42" s="293"/>
      <c r="L42" s="252">
        <f>+'Отчет-2018г'!L42/1000</f>
        <v>0</v>
      </c>
      <c r="M42" s="251">
        <f>+'Отчет-2018г'!M42/1000</f>
        <v>0</v>
      </c>
      <c r="N42" s="483"/>
      <c r="O42" s="379">
        <f>+F42+I42+L42</f>
        <v>0</v>
      </c>
      <c r="P42" s="380">
        <f>+G42+J42+M42</f>
        <v>0.103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+'Отчет-2018г'!F43/1000</f>
        <v>0</v>
      </c>
      <c r="G43" s="242">
        <f>+'Отчет-2018г'!G43/1000</f>
        <v>0</v>
      </c>
      <c r="H43" s="293"/>
      <c r="I43" s="253">
        <f>+'Отчет-2018г'!I43/1000</f>
        <v>0</v>
      </c>
      <c r="J43" s="242">
        <f>+'Отчет-2018г'!J43/1000</f>
        <v>0</v>
      </c>
      <c r="K43" s="293"/>
      <c r="L43" s="253">
        <f>+'Отчет-2018г'!L43/1000</f>
        <v>0</v>
      </c>
      <c r="M43" s="242">
        <f>+'Отчет-2018г'!M43/1000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+'Отчет-2018г'!F44/1000</f>
        <v>0</v>
      </c>
      <c r="G44" s="271">
        <f>+'Отчет-2018г'!G44/1000</f>
        <v>0</v>
      </c>
      <c r="H44" s="293"/>
      <c r="I44" s="272">
        <f>+'Отчет-2018г'!I44/1000</f>
        <v>0</v>
      </c>
      <c r="J44" s="271">
        <f>+'Отчет-2018г'!J44/1000</f>
        <v>0</v>
      </c>
      <c r="K44" s="293"/>
      <c r="L44" s="272">
        <f>+'Отчет-2018г'!L44/1000</f>
        <v>0</v>
      </c>
      <c r="M44" s="271">
        <f>+'Отчет-2018г'!M44/1000</f>
        <v>0</v>
      </c>
      <c r="N44" s="483"/>
      <c r="O44" s="382">
        <f aca="true" t="shared" si="4" ref="O44:P47">+F44+I44+L44</f>
        <v>0</v>
      </c>
      <c r="P44" s="395">
        <f t="shared" si="4"/>
        <v>0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+'Отчет-2018г'!F45/1000</f>
        <v>0</v>
      </c>
      <c r="G45" s="294">
        <f>+'Отчет-2018г'!G45/1000</f>
        <v>0</v>
      </c>
      <c r="H45" s="293"/>
      <c r="I45" s="295">
        <f>+'Отчет-2018г'!I45/1000</f>
        <v>0</v>
      </c>
      <c r="J45" s="294">
        <f>+'Отчет-2018г'!J45/1000</f>
        <v>0</v>
      </c>
      <c r="K45" s="293"/>
      <c r="L45" s="295">
        <f>+'Отчет-2018г'!L45/1000</f>
        <v>0</v>
      </c>
      <c r="M45" s="294">
        <f>+'Отчет-2018г'!M45/1000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259</v>
      </c>
      <c r="C46" s="168"/>
      <c r="D46" s="169"/>
      <c r="E46" s="293"/>
      <c r="F46" s="295">
        <f>+'Отчет-2018г'!F46/1000</f>
        <v>0</v>
      </c>
      <c r="G46" s="294">
        <f>+'Отчет-2018г'!G46/1000</f>
        <v>0</v>
      </c>
      <c r="H46" s="293"/>
      <c r="I46" s="295">
        <f>+'Отчет-2018г'!I46/1000</f>
        <v>0</v>
      </c>
      <c r="J46" s="294">
        <f>+'Отчет-2018г'!J46/1000</f>
        <v>0</v>
      </c>
      <c r="K46" s="293"/>
      <c r="L46" s="295">
        <f>+'Отчет-2018г'!L46/1000</f>
        <v>0</v>
      </c>
      <c r="M46" s="294">
        <f>+'Отчет-2018г'!M46/1000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+'Отчет-2018г'!F47/1000</f>
        <v>0</v>
      </c>
      <c r="G47" s="283">
        <f>+'Отчет-2018г'!G47/1000</f>
        <v>0</v>
      </c>
      <c r="H47" s="293"/>
      <c r="I47" s="284">
        <f>+'Отчет-2018г'!I47/1000</f>
        <v>0</v>
      </c>
      <c r="J47" s="283">
        <f>+'Отчет-2018г'!J47/1000</f>
        <v>0</v>
      </c>
      <c r="K47" s="293"/>
      <c r="L47" s="284">
        <f>+'Отчет-2018г'!L47/1000</f>
        <v>0</v>
      </c>
      <c r="M47" s="283">
        <f>+'Отчет-2018г'!M47/1000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0</v>
      </c>
      <c r="H48" s="293"/>
      <c r="I48" s="252">
        <f>+SUM(I44:I47)</f>
        <v>0</v>
      </c>
      <c r="J48" s="251">
        <f>+SUM(J44:J47)</f>
        <v>0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0</v>
      </c>
      <c r="P48" s="380">
        <f>+SUM(P44:P47)</f>
        <v>0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0</v>
      </c>
      <c r="G50" s="273">
        <f>+G25+G30+G37+G42+G48</f>
        <v>0.103</v>
      </c>
      <c r="H50" s="293"/>
      <c r="I50" s="274">
        <f>+I25+I30+I37+I42+I48</f>
        <v>0</v>
      </c>
      <c r="J50" s="273">
        <f>+J25+J30+J37+J42+J48</f>
        <v>0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0</v>
      </c>
      <c r="P50" s="397">
        <f>+P25+P30+P37+P42+P48</f>
        <v>0.103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+'Отчет-2018г'!F53/1000</f>
        <v>90.588</v>
      </c>
      <c r="G53" s="244">
        <f>+'Отчет-2018г'!G53/1000</f>
        <v>121.87</v>
      </c>
      <c r="H53" s="293"/>
      <c r="I53" s="254">
        <f>+'Отчет-2018г'!I53/1000</f>
        <v>0</v>
      </c>
      <c r="J53" s="244">
        <f>+'Отчет-2018г'!J53/1000</f>
        <v>0</v>
      </c>
      <c r="K53" s="293"/>
      <c r="L53" s="254">
        <f>+'Отчет-2018г'!L53/1000</f>
        <v>0</v>
      </c>
      <c r="M53" s="244">
        <f>+'Отчет-2018г'!M53/1000</f>
        <v>0</v>
      </c>
      <c r="N53" s="483"/>
      <c r="O53" s="382">
        <f aca="true" t="shared" si="5" ref="O53:P57">+F53+I53+L53</f>
        <v>90.588</v>
      </c>
      <c r="P53" s="376">
        <f t="shared" si="5"/>
        <v>121.87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+'Отчет-2018г'!F54/1000</f>
        <v>4.616</v>
      </c>
      <c r="G54" s="283">
        <f>+'Отчет-2018г'!G54/1000</f>
        <v>4.541</v>
      </c>
      <c r="H54" s="293"/>
      <c r="I54" s="284">
        <f>+'Отчет-2018г'!I54/1000</f>
        <v>0</v>
      </c>
      <c r="J54" s="283">
        <f>+'Отчет-2018г'!J54/1000</f>
        <v>0</v>
      </c>
      <c r="K54" s="293"/>
      <c r="L54" s="284">
        <f>+'Отчет-2018г'!L54/1000</f>
        <v>0</v>
      </c>
      <c r="M54" s="283">
        <f>+'Отчет-2018г'!M54/1000</f>
        <v>0</v>
      </c>
      <c r="N54" s="483"/>
      <c r="O54" s="378">
        <f t="shared" si="5"/>
        <v>4.616</v>
      </c>
      <c r="P54" s="401">
        <f t="shared" si="5"/>
        <v>4.541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+'Отчет-2018г'!F55/1000</f>
        <v>10.523</v>
      </c>
      <c r="G55" s="283">
        <f>+'Отчет-2018г'!G55/1000</f>
        <v>10.819</v>
      </c>
      <c r="H55" s="293"/>
      <c r="I55" s="284">
        <f>+'Отчет-2018г'!I55/1000</f>
        <v>0</v>
      </c>
      <c r="J55" s="283">
        <f>+'Отчет-2018г'!J55/1000</f>
        <v>0</v>
      </c>
      <c r="K55" s="293"/>
      <c r="L55" s="284">
        <f>+'Отчет-2018г'!L55/1000</f>
        <v>0</v>
      </c>
      <c r="M55" s="283">
        <f>+'Отчет-2018г'!M55/1000</f>
        <v>0</v>
      </c>
      <c r="N55" s="483"/>
      <c r="O55" s="378">
        <f t="shared" si="5"/>
        <v>10.523</v>
      </c>
      <c r="P55" s="401">
        <f t="shared" si="5"/>
        <v>10.819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+'Отчет-2018г'!F56/1000</f>
        <v>704.5</v>
      </c>
      <c r="G56" s="283">
        <f>+'Отчет-2018г'!G56/1000</f>
        <v>702.226</v>
      </c>
      <c r="H56" s="293"/>
      <c r="I56" s="284">
        <f>+'Отчет-2018г'!I56/1000</f>
        <v>0</v>
      </c>
      <c r="J56" s="283">
        <f>+'Отчет-2018г'!J56/1000</f>
        <v>0</v>
      </c>
      <c r="K56" s="293"/>
      <c r="L56" s="284">
        <f>+'Отчет-2018г'!L56/1000</f>
        <v>0</v>
      </c>
      <c r="M56" s="283">
        <f>+'Отчет-2018г'!M56/1000</f>
        <v>0</v>
      </c>
      <c r="N56" s="483"/>
      <c r="O56" s="378">
        <f t="shared" si="5"/>
        <v>704.5</v>
      </c>
      <c r="P56" s="401">
        <f t="shared" si="5"/>
        <v>702.226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+'Отчет-2018г'!F57/1000</f>
        <v>89.068</v>
      </c>
      <c r="G57" s="283">
        <f>+'Отчет-2018г'!G57/1000</f>
        <v>98.4</v>
      </c>
      <c r="H57" s="293"/>
      <c r="I57" s="284">
        <f>+'Отчет-2018г'!I57/1000</f>
        <v>0</v>
      </c>
      <c r="J57" s="283">
        <f>+'Отчет-2018г'!J57/1000</f>
        <v>0</v>
      </c>
      <c r="K57" s="293"/>
      <c r="L57" s="284">
        <f>+'Отчет-2018г'!L57/1000</f>
        <v>0</v>
      </c>
      <c r="M57" s="283">
        <f>+'Отчет-2018г'!M57/1000</f>
        <v>0</v>
      </c>
      <c r="N57" s="483"/>
      <c r="O57" s="378">
        <f t="shared" si="5"/>
        <v>89.068</v>
      </c>
      <c r="P57" s="401">
        <f t="shared" si="5"/>
        <v>98.4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899.295</v>
      </c>
      <c r="G58" s="277">
        <f>+SUM(G53:G57)</f>
        <v>937.856</v>
      </c>
      <c r="H58" s="293"/>
      <c r="I58" s="278">
        <f>+SUM(I53:I57)</f>
        <v>0</v>
      </c>
      <c r="J58" s="277">
        <f>+SUM(J53:J57)</f>
        <v>0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899.295</v>
      </c>
      <c r="P58" s="399">
        <f>+SUM(P53:P57)</f>
        <v>937.856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+'Отчет-2018г'!F60/1000</f>
        <v>0</v>
      </c>
      <c r="G60" s="244">
        <f>+'Отчет-2018г'!G60/1000</f>
        <v>0</v>
      </c>
      <c r="H60" s="293"/>
      <c r="I60" s="254">
        <f>+'Отчет-2018г'!I60/1000</f>
        <v>0</v>
      </c>
      <c r="J60" s="244">
        <f>+'Отчет-2018г'!J60/1000</f>
        <v>0</v>
      </c>
      <c r="K60" s="293"/>
      <c r="L60" s="254">
        <f>+'Отчет-2018г'!L60/1000</f>
        <v>0</v>
      </c>
      <c r="M60" s="244">
        <f>+'Отчет-2018г'!M60/1000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+'Отчет-2018г'!F61/1000</f>
        <v>9.839</v>
      </c>
      <c r="G61" s="283">
        <f>+'Отчет-2018г'!G61/1000</f>
        <v>1.788</v>
      </c>
      <c r="H61" s="293"/>
      <c r="I61" s="284">
        <f>+'Отчет-2018г'!I61/1000</f>
        <v>0</v>
      </c>
      <c r="J61" s="283">
        <f>+'Отчет-2018г'!J61/1000</f>
        <v>0</v>
      </c>
      <c r="K61" s="293"/>
      <c r="L61" s="284">
        <f>+'Отчет-2018г'!L61/1000</f>
        <v>0</v>
      </c>
      <c r="M61" s="283">
        <f>+'Отчет-2018г'!M61/1000</f>
        <v>0</v>
      </c>
      <c r="N61" s="483"/>
      <c r="O61" s="378">
        <f t="shared" si="6"/>
        <v>9.839</v>
      </c>
      <c r="P61" s="401">
        <f t="shared" si="6"/>
        <v>1.788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+'Отчет-2018г'!F62/1000</f>
        <v>0</v>
      </c>
      <c r="G62" s="283">
        <f>+'Отчет-2018г'!G62/1000</f>
        <v>0</v>
      </c>
      <c r="H62" s="293"/>
      <c r="I62" s="284">
        <f>+'Отчет-2018г'!I62/1000</f>
        <v>0</v>
      </c>
      <c r="J62" s="283">
        <f>+'Отчет-2018г'!J62/1000</f>
        <v>0</v>
      </c>
      <c r="K62" s="293"/>
      <c r="L62" s="284">
        <f>+'Отчет-2018г'!L62/1000</f>
        <v>0</v>
      </c>
      <c r="M62" s="283">
        <f>+'Отчет-2018г'!M62/1000</f>
        <v>0</v>
      </c>
      <c r="N62" s="483"/>
      <c r="O62" s="378">
        <f t="shared" si="6"/>
        <v>0</v>
      </c>
      <c r="P62" s="401">
        <f t="shared" si="6"/>
        <v>0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260</v>
      </c>
      <c r="C63" s="170"/>
      <c r="D63" s="171"/>
      <c r="E63" s="293"/>
      <c r="F63" s="303">
        <f>+'Отчет-2018г'!F63/1000</f>
        <v>0</v>
      </c>
      <c r="G63" s="302">
        <f>+'Отчет-2018г'!G63/1000</f>
        <v>0</v>
      </c>
      <c r="H63" s="293"/>
      <c r="I63" s="303">
        <f>+'Отчет-2018г'!I63/1000</f>
        <v>0</v>
      </c>
      <c r="J63" s="302">
        <f>+'Отчет-2018г'!J63/1000</f>
        <v>0</v>
      </c>
      <c r="K63" s="293"/>
      <c r="L63" s="303">
        <f>+'Отчет-2018г'!L63/1000</f>
        <v>0</v>
      </c>
      <c r="M63" s="302">
        <f>+'Отчет-2018г'!M63/1000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+'Отчет-2018г'!F64/1000</f>
        <v>0</v>
      </c>
      <c r="G64" s="304">
        <f>+'Отчет-2018г'!G64/1000</f>
        <v>0</v>
      </c>
      <c r="H64" s="293"/>
      <c r="I64" s="305">
        <f>+'Отчет-2018г'!I64/1000</f>
        <v>0</v>
      </c>
      <c r="J64" s="304">
        <f>+'Отчет-2018г'!J64/1000</f>
        <v>0</v>
      </c>
      <c r="K64" s="293"/>
      <c r="L64" s="305">
        <f>+'Отчет-2018г'!L64/1000</f>
        <v>0</v>
      </c>
      <c r="M64" s="304">
        <f>+'Отчет-2018г'!M64/1000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9.839</v>
      </c>
      <c r="G65" s="277">
        <f>+SUM(G60:G63)</f>
        <v>1.788</v>
      </c>
      <c r="H65" s="293"/>
      <c r="I65" s="278">
        <f>+SUM(I60:I63)</f>
        <v>0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9.839</v>
      </c>
      <c r="P65" s="399">
        <f>+SUM(P60:P63)</f>
        <v>1.788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261</v>
      </c>
      <c r="C67" s="172"/>
      <c r="D67" s="173"/>
      <c r="E67" s="293"/>
      <c r="F67" s="254">
        <f>+'Отчет-2018г'!F67/1000</f>
        <v>0</v>
      </c>
      <c r="G67" s="244">
        <f>+'Отчет-2018г'!G67/1000</f>
        <v>0</v>
      </c>
      <c r="H67" s="293"/>
      <c r="I67" s="254">
        <f>+'Отчет-2018г'!I67/1000</f>
        <v>0</v>
      </c>
      <c r="J67" s="244">
        <f>+'Отчет-2018г'!J67/1000</f>
        <v>0</v>
      </c>
      <c r="K67" s="293"/>
      <c r="L67" s="254">
        <f>+'Отчет-2018г'!L67/1000</f>
        <v>0</v>
      </c>
      <c r="M67" s="244">
        <f>+'Отчет-2018г'!M67/1000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+'Отчет-2018г'!F68/1000</f>
        <v>0</v>
      </c>
      <c r="G68" s="283">
        <f>+'Отчет-2018г'!G68/1000</f>
        <v>0</v>
      </c>
      <c r="H68" s="293"/>
      <c r="I68" s="284">
        <f>+'Отчет-2018г'!I68/1000</f>
        <v>0</v>
      </c>
      <c r="J68" s="283">
        <f>+'Отчет-2018г'!J68/1000</f>
        <v>0</v>
      </c>
      <c r="K68" s="293"/>
      <c r="L68" s="284">
        <f>+'Отчет-2018г'!L68/1000</f>
        <v>0</v>
      </c>
      <c r="M68" s="283">
        <f>+'Отчет-2018г'!M68/1000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+'Отчет-2018г'!F71/1000</f>
        <v>0</v>
      </c>
      <c r="G71" s="244">
        <f>+'Отчет-2018г'!G71/1000</f>
        <v>0</v>
      </c>
      <c r="H71" s="293"/>
      <c r="I71" s="254">
        <f>+'Отчет-2018г'!I71/1000</f>
        <v>0</v>
      </c>
      <c r="J71" s="244">
        <f>+'Отчет-2018г'!J71/1000</f>
        <v>0</v>
      </c>
      <c r="K71" s="293"/>
      <c r="L71" s="254">
        <f>+'Отчет-2018г'!L71/1000</f>
        <v>0</v>
      </c>
      <c r="M71" s="244">
        <f>+'Отчет-2018г'!M71/1000</f>
        <v>0</v>
      </c>
      <c r="N71" s="483"/>
      <c r="O71" s="383">
        <f>+F71+I71+L71</f>
        <v>0</v>
      </c>
      <c r="P71" s="376">
        <f>+G71+J71+M71</f>
        <v>0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+'Отчет-2018г'!F72/1000</f>
        <v>0</v>
      </c>
      <c r="G72" s="283">
        <f>+'Отчет-2018г'!G72/1000</f>
        <v>0</v>
      </c>
      <c r="H72" s="293"/>
      <c r="I72" s="284">
        <f>+'Отчет-2018г'!I72/1000</f>
        <v>0</v>
      </c>
      <c r="J72" s="283">
        <f>+'Отчет-2018г'!J72/1000</f>
        <v>0</v>
      </c>
      <c r="K72" s="293"/>
      <c r="L72" s="284">
        <f>+'Отчет-2018г'!L72/1000</f>
        <v>0</v>
      </c>
      <c r="M72" s="283">
        <f>+'Отчет-2018г'!M72/1000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0</v>
      </c>
      <c r="G73" s="277">
        <f>+SUM(G71:G72)</f>
        <v>0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0</v>
      </c>
      <c r="P73" s="399">
        <f>+SUM(P71:P72)</f>
        <v>0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+'Отчет-2018г'!F75/1000</f>
        <v>0</v>
      </c>
      <c r="G75" s="244">
        <f>+'Отчет-2018г'!G75/1000</f>
        <v>0</v>
      </c>
      <c r="H75" s="293"/>
      <c r="I75" s="254">
        <f>+'Отчет-2018г'!I75/1000</f>
        <v>0</v>
      </c>
      <c r="J75" s="244">
        <f>+'Отчет-2018г'!J75/1000</f>
        <v>0</v>
      </c>
      <c r="K75" s="293"/>
      <c r="L75" s="254">
        <f>+'Отчет-2018г'!L75/1000</f>
        <v>0</v>
      </c>
      <c r="M75" s="244">
        <f>+'Отчет-2018г'!M75/1000</f>
        <v>0</v>
      </c>
      <c r="N75" s="483"/>
      <c r="O75" s="383">
        <f>+F75+I75+L75</f>
        <v>0</v>
      </c>
      <c r="P75" s="376">
        <f>+G75+J75+M75</f>
        <v>0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+'Отчет-2018г'!F76/1000</f>
        <v>0</v>
      </c>
      <c r="G76" s="283">
        <f>+'Отчет-2018г'!G76/1000</f>
        <v>0</v>
      </c>
      <c r="H76" s="293"/>
      <c r="I76" s="284">
        <f>+'Отчет-2018г'!I76/1000</f>
        <v>0</v>
      </c>
      <c r="J76" s="283">
        <f>+'Отчет-2018г'!J76/1000</f>
        <v>0</v>
      </c>
      <c r="K76" s="293"/>
      <c r="L76" s="284">
        <f>+'Отчет-2018г'!L76/1000</f>
        <v>0</v>
      </c>
      <c r="M76" s="283">
        <f>+'Отчет-2018г'!M76/1000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0</v>
      </c>
      <c r="G77" s="277">
        <f>+SUM(G75:G76)</f>
        <v>0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0</v>
      </c>
      <c r="P77" s="399">
        <f>+SUM(P75:P76)</f>
        <v>0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266</v>
      </c>
      <c r="C79" s="199"/>
      <c r="D79" s="200"/>
      <c r="E79" s="293"/>
      <c r="F79" s="285">
        <f>+F58+F65+F69+F73+F77</f>
        <v>909.134</v>
      </c>
      <c r="G79" s="288">
        <f>+G58+G65+G69+G73+G77</f>
        <v>939.644</v>
      </c>
      <c r="H79" s="293"/>
      <c r="I79" s="285">
        <f>+I58+I65+I69+I73+I77</f>
        <v>0</v>
      </c>
      <c r="J79" s="288">
        <f>+J58+J65+J69+J73+J77</f>
        <v>0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909.134</v>
      </c>
      <c r="P79" s="409">
        <f>+P58+P65+P69+P73+P77</f>
        <v>939.644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265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+'Отчет-2018г'!F81/1000</f>
        <v>909.134</v>
      </c>
      <c r="G81" s="271">
        <f>+'Отчет-2018г'!G81/1000</f>
        <v>939.541</v>
      </c>
      <c r="H81" s="293"/>
      <c r="I81" s="272">
        <f>+'Отчет-2018г'!I81/1000</f>
        <v>0</v>
      </c>
      <c r="J81" s="271">
        <f>+'Отчет-2018г'!J81/1000</f>
        <v>0</v>
      </c>
      <c r="K81" s="293"/>
      <c r="L81" s="272">
        <f>+'Отчет-2018г'!L81/1000</f>
        <v>0</v>
      </c>
      <c r="M81" s="271">
        <f>+'Отчет-2018г'!M81/1000</f>
        <v>0</v>
      </c>
      <c r="N81" s="483"/>
      <c r="O81" s="382">
        <f>+F81+I81+L81</f>
        <v>909.134</v>
      </c>
      <c r="P81" s="395">
        <f>+G81+J81+M81</f>
        <v>939.541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+'Отчет-2018г'!F82/1000</f>
        <v>0</v>
      </c>
      <c r="G82" s="283">
        <f>+'Отчет-2018г'!G82/1000</f>
        <v>0</v>
      </c>
      <c r="H82" s="293"/>
      <c r="I82" s="284">
        <f>+'Отчет-2018г'!I82/1000</f>
        <v>0</v>
      </c>
      <c r="J82" s="283">
        <f>+'Отчет-2018г'!J82/1000</f>
        <v>0</v>
      </c>
      <c r="K82" s="293"/>
      <c r="L82" s="284">
        <f>+'Отчет-2018г'!L82/1000</f>
        <v>0</v>
      </c>
      <c r="M82" s="283">
        <f>+'Отчет-2018г'!M82/1000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267</v>
      </c>
      <c r="C83" s="158"/>
      <c r="D83" s="159"/>
      <c r="E83" s="293"/>
      <c r="F83" s="287">
        <f>+F81+F82</f>
        <v>909.134</v>
      </c>
      <c r="G83" s="286">
        <f>+G81+G82</f>
        <v>939.541</v>
      </c>
      <c r="H83" s="293"/>
      <c r="I83" s="287">
        <f>+I81+I82</f>
        <v>0</v>
      </c>
      <c r="J83" s="286">
        <f>+J81+J82</f>
        <v>0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909.134</v>
      </c>
      <c r="P83" s="404">
        <f>+P81+P82</f>
        <v>939.541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70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03"/>
      <c r="D84" s="703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268</v>
      </c>
      <c r="C85" s="154"/>
      <c r="D85" s="155"/>
      <c r="E85" s="293"/>
      <c r="F85" s="308">
        <f>+F50-F79+F83</f>
        <v>0</v>
      </c>
      <c r="G85" s="307">
        <f>+G50-G79+G83</f>
        <v>0</v>
      </c>
      <c r="H85" s="293"/>
      <c r="I85" s="308">
        <f>+I50-I79+I83</f>
        <v>0</v>
      </c>
      <c r="J85" s="307">
        <f>+J50-J79+J83</f>
        <v>0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0</v>
      </c>
      <c r="P85" s="406">
        <f>+P50-P79+P83</f>
        <v>0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0</v>
      </c>
      <c r="G86" s="309">
        <f>+G103+G122+G129-G134</f>
        <v>0</v>
      </c>
      <c r="H86" s="293"/>
      <c r="I86" s="310">
        <f>+I103+I122+I129-I134</f>
        <v>0</v>
      </c>
      <c r="J86" s="309">
        <f>+J103+J122+J129-J134</f>
        <v>0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0</v>
      </c>
      <c r="P86" s="408">
        <f>+P103+P122+P129-P134</f>
        <v>0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+'Отчет-2018г'!F89/1000</f>
        <v>0</v>
      </c>
      <c r="G89" s="294">
        <f>+'Отчет-2018г'!G89/1000</f>
        <v>0</v>
      </c>
      <c r="H89" s="293"/>
      <c r="I89" s="295">
        <f>+'Отчет-2018г'!I89/1000</f>
        <v>0</v>
      </c>
      <c r="J89" s="294">
        <f>+'Отчет-2018г'!J89/1000</f>
        <v>0</v>
      </c>
      <c r="K89" s="293"/>
      <c r="L89" s="295">
        <f>+'Отчет-2018г'!L89/1000</f>
        <v>0</v>
      </c>
      <c r="M89" s="294">
        <f>+'Отчет-2018г'!M89/1000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262</v>
      </c>
      <c r="C90" s="170"/>
      <c r="D90" s="171"/>
      <c r="E90" s="293"/>
      <c r="F90" s="284">
        <f>+'Отчет-2018г'!F90/1000</f>
        <v>0</v>
      </c>
      <c r="G90" s="283">
        <f>+'Отчет-2018г'!G90/1000</f>
        <v>0</v>
      </c>
      <c r="H90" s="293"/>
      <c r="I90" s="284">
        <f>+'Отчет-2018г'!I90/1000</f>
        <v>0</v>
      </c>
      <c r="J90" s="283">
        <f>+'Отчет-2018г'!J90/1000</f>
        <v>0</v>
      </c>
      <c r="K90" s="293"/>
      <c r="L90" s="284">
        <f>+'Отчет-2018г'!L90/1000</f>
        <v>0</v>
      </c>
      <c r="M90" s="283">
        <f>+'Отчет-2018г'!M90/1000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269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+'Отчет-2018г'!F93/1000</f>
        <v>0</v>
      </c>
      <c r="G93" s="271">
        <f>+'Отчет-2018г'!G93/1000</f>
        <v>0</v>
      </c>
      <c r="H93" s="293"/>
      <c r="I93" s="272">
        <f>+'Отчет-2018г'!I93/1000</f>
        <v>0</v>
      </c>
      <c r="J93" s="271">
        <f>+'Отчет-2018г'!J93/1000</f>
        <v>0</v>
      </c>
      <c r="K93" s="293"/>
      <c r="L93" s="272">
        <f>+'Отчет-2018г'!L93/1000</f>
        <v>0</v>
      </c>
      <c r="M93" s="271">
        <f>+'Отчет-2018г'!M93/1000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+'Отчет-2018г'!F94/1000</f>
        <v>0</v>
      </c>
      <c r="G94" s="283">
        <f>+'Отчет-2018г'!G94/1000</f>
        <v>0</v>
      </c>
      <c r="H94" s="293"/>
      <c r="I94" s="284">
        <f>+'Отчет-2018г'!I94/1000</f>
        <v>0</v>
      </c>
      <c r="J94" s="283">
        <f>+'Отчет-2018г'!J94/1000</f>
        <v>0</v>
      </c>
      <c r="K94" s="293"/>
      <c r="L94" s="284">
        <f>+'Отчет-2018г'!L94/1000</f>
        <v>0</v>
      </c>
      <c r="M94" s="283">
        <f>+'Отчет-2018г'!M94/1000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287</v>
      </c>
      <c r="C95" s="168"/>
      <c r="D95" s="169"/>
      <c r="E95" s="293"/>
      <c r="F95" s="284">
        <f>+'Отчет-2018г'!F95/1000</f>
        <v>0</v>
      </c>
      <c r="G95" s="283">
        <f>+'Отчет-2018г'!G95/1000</f>
        <v>0</v>
      </c>
      <c r="H95" s="293"/>
      <c r="I95" s="284">
        <f>+'Отчет-2018г'!I95/1000</f>
        <v>0</v>
      </c>
      <c r="J95" s="283">
        <f>+'Отчет-2018г'!J95/1000</f>
        <v>0</v>
      </c>
      <c r="K95" s="293"/>
      <c r="L95" s="284">
        <f>+'Отчет-2018г'!L95/1000</f>
        <v>0</v>
      </c>
      <c r="M95" s="283">
        <f>+'Отчет-2018г'!M95/1000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+'Отчет-2018г'!F96/1000</f>
        <v>0</v>
      </c>
      <c r="G96" s="283">
        <f>+'Отчет-2018г'!G96/1000</f>
        <v>0</v>
      </c>
      <c r="H96" s="293"/>
      <c r="I96" s="284">
        <f>+'Отчет-2018г'!I96/1000</f>
        <v>0</v>
      </c>
      <c r="J96" s="283">
        <f>+'Отчет-2018г'!J96/1000</f>
        <v>0</v>
      </c>
      <c r="K96" s="293"/>
      <c r="L96" s="284">
        <f>+'Отчет-2018г'!L96/1000</f>
        <v>0</v>
      </c>
      <c r="M96" s="283">
        <f>+'Отчет-2018г'!M96/1000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270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+'Отчет-2018г'!F99/1000</f>
        <v>0</v>
      </c>
      <c r="G99" s="271">
        <f>+'Отчет-2018г'!G99/1000</f>
        <v>0</v>
      </c>
      <c r="H99" s="293"/>
      <c r="I99" s="272">
        <f>+'Отчет-2018г'!I99/1000</f>
        <v>0</v>
      </c>
      <c r="J99" s="271">
        <f>+'Отчет-2018г'!J99/1000</f>
        <v>0</v>
      </c>
      <c r="K99" s="293"/>
      <c r="L99" s="272">
        <f>+'Отчет-2018г'!L99/1000</f>
        <v>0</v>
      </c>
      <c r="M99" s="271">
        <f>+'Отчет-2018г'!M99/1000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+'Отчет-2018г'!F100/1000</f>
        <v>0</v>
      </c>
      <c r="G100" s="283">
        <f>+'Отчет-2018г'!G100/1000</f>
        <v>0</v>
      </c>
      <c r="H100" s="293"/>
      <c r="I100" s="284">
        <f>+'Отчет-2018г'!I100/1000</f>
        <v>0</v>
      </c>
      <c r="J100" s="283">
        <f>+'Отчет-2018г'!J100/1000</f>
        <v>0</v>
      </c>
      <c r="K100" s="293"/>
      <c r="L100" s="284">
        <f>+'Отчет-2018г'!L100/1000</f>
        <v>0</v>
      </c>
      <c r="M100" s="283">
        <f>+'Отчет-2018г'!M100/1000</f>
        <v>0</v>
      </c>
      <c r="N100" s="483"/>
      <c r="O100" s="378">
        <f>+F100+I100+L100</f>
        <v>0</v>
      </c>
      <c r="P100" s="401">
        <f>+G100+J100+M100</f>
        <v>0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0</v>
      </c>
      <c r="G101" s="251">
        <f>+SUM(G99:G100)</f>
        <v>0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0</v>
      </c>
      <c r="P101" s="380">
        <f>+SUM(P99:P100)</f>
        <v>0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0</v>
      </c>
      <c r="G103" s="273">
        <f>+G91+G97+G101</f>
        <v>0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0</v>
      </c>
      <c r="P103" s="397">
        <f>+P91+P97+P101</f>
        <v>0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+'Отчет-2018г'!F106/1000</f>
        <v>0</v>
      </c>
      <c r="G106" s="294">
        <f>+'Отчет-2018г'!G106/1000</f>
        <v>0</v>
      </c>
      <c r="H106" s="293"/>
      <c r="I106" s="295">
        <f>+'Отчет-2018г'!I106/1000</f>
        <v>0</v>
      </c>
      <c r="J106" s="294">
        <f>+'Отчет-2018г'!J106/1000</f>
        <v>0</v>
      </c>
      <c r="K106" s="293"/>
      <c r="L106" s="295">
        <f>+'Отчет-2018г'!L106/1000</f>
        <v>0</v>
      </c>
      <c r="M106" s="294">
        <f>+'Отчет-2018г'!M106/1000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+'Отчет-2018г'!F107/1000</f>
        <v>0</v>
      </c>
      <c r="G107" s="283">
        <f>+'Отчет-2018г'!G107/1000</f>
        <v>0</v>
      </c>
      <c r="H107" s="293"/>
      <c r="I107" s="284">
        <f>+'Отчет-2018г'!I107/1000</f>
        <v>0</v>
      </c>
      <c r="J107" s="283">
        <f>+'Отчет-2018г'!J107/1000</f>
        <v>0</v>
      </c>
      <c r="K107" s="293"/>
      <c r="L107" s="284">
        <f>+'Отчет-2018г'!L107/1000</f>
        <v>0</v>
      </c>
      <c r="M107" s="283">
        <f>+'Отчет-2018г'!M107/1000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+'Отчет-2018г'!F110/1000</f>
        <v>0</v>
      </c>
      <c r="G110" s="271">
        <f>+'Отчет-2018г'!G110/1000</f>
        <v>0</v>
      </c>
      <c r="H110" s="293"/>
      <c r="I110" s="272">
        <f>+'Отчет-2018г'!I110/1000</f>
        <v>0</v>
      </c>
      <c r="J110" s="271">
        <f>+'Отчет-2018г'!J110/1000</f>
        <v>0</v>
      </c>
      <c r="K110" s="293"/>
      <c r="L110" s="272">
        <f>+'Отчет-2018г'!L110/1000</f>
        <v>0</v>
      </c>
      <c r="M110" s="271">
        <f>+'Отчет-2018г'!M110/1000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+'Отчет-2018г'!F111/1000</f>
        <v>0</v>
      </c>
      <c r="G111" s="283">
        <f>+'Отчет-2018г'!G111/1000</f>
        <v>0</v>
      </c>
      <c r="H111" s="293"/>
      <c r="I111" s="284">
        <f>+'Отчет-2018г'!I111/1000</f>
        <v>0</v>
      </c>
      <c r="J111" s="283">
        <f>+'Отчет-2018г'!J111/1000</f>
        <v>0</v>
      </c>
      <c r="K111" s="293"/>
      <c r="L111" s="284">
        <f>+'Отчет-2018г'!L111/1000</f>
        <v>0</v>
      </c>
      <c r="M111" s="283">
        <f>+'Отчет-2018г'!M111/1000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+'Отчет-2018г'!F114/1000</f>
        <v>0</v>
      </c>
      <c r="G114" s="271">
        <f>+'Отчет-2018г'!G114/1000</f>
        <v>0</v>
      </c>
      <c r="H114" s="293"/>
      <c r="I114" s="272">
        <f>+'Отчет-2018г'!I114/1000</f>
        <v>0</v>
      </c>
      <c r="J114" s="271">
        <f>+'Отчет-2018г'!J114/1000</f>
        <v>0</v>
      </c>
      <c r="K114" s="293"/>
      <c r="L114" s="272">
        <f>+'Отчет-2018г'!L114/1000</f>
        <v>0</v>
      </c>
      <c r="M114" s="271">
        <f>+'Отчет-2018г'!M114/1000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+'Отчет-2018г'!F115/1000</f>
        <v>0</v>
      </c>
      <c r="G115" s="283">
        <f>+'Отчет-2018г'!G115/1000</f>
        <v>0</v>
      </c>
      <c r="H115" s="293"/>
      <c r="I115" s="284">
        <f>+'Отчет-2018г'!I115/1000</f>
        <v>0</v>
      </c>
      <c r="J115" s="283">
        <f>+'Отчет-2018г'!J115/1000</f>
        <v>0</v>
      </c>
      <c r="K115" s="293"/>
      <c r="L115" s="284">
        <f>+'Отчет-2018г'!L115/1000</f>
        <v>0</v>
      </c>
      <c r="M115" s="283">
        <f>+'Отчет-2018г'!M115/1000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+'Отчет-2018г'!F118/1000</f>
        <v>0</v>
      </c>
      <c r="G118" s="244">
        <f>+'Отчет-2018г'!G118/1000</f>
        <v>0</v>
      </c>
      <c r="H118" s="293"/>
      <c r="I118" s="254">
        <f>+'Отчет-2018г'!I118/1000</f>
        <v>0</v>
      </c>
      <c r="J118" s="244">
        <f>+'Отчет-2018г'!J118/1000</f>
        <v>0</v>
      </c>
      <c r="K118" s="293"/>
      <c r="L118" s="254">
        <f>+'Отчет-2018г'!L118/1000</f>
        <v>0</v>
      </c>
      <c r="M118" s="244">
        <f>+'Отчет-2018г'!M118/1000</f>
        <v>0</v>
      </c>
      <c r="N118" s="483"/>
      <c r="O118" s="383">
        <f>+F118+I118+L118</f>
        <v>0</v>
      </c>
      <c r="P118" s="376">
        <f>+G118+J118+M118</f>
        <v>0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+'Отчет-2018г'!F119/1000</f>
        <v>0</v>
      </c>
      <c r="G119" s="283">
        <f>+'Отчет-2018г'!G119/1000</f>
        <v>0</v>
      </c>
      <c r="H119" s="293"/>
      <c r="I119" s="284">
        <f>+'Отчет-2018г'!I119/1000</f>
        <v>0</v>
      </c>
      <c r="J119" s="283">
        <f>+'Отчет-2018г'!J119/1000</f>
        <v>0</v>
      </c>
      <c r="K119" s="293"/>
      <c r="L119" s="284">
        <f>+'Отчет-2018г'!L119/1000</f>
        <v>0</v>
      </c>
      <c r="M119" s="283">
        <f>+'Отчет-2018г'!M119/1000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</v>
      </c>
      <c r="G120" s="277">
        <f>+SUM(G118:G119)</f>
        <v>0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0</v>
      </c>
      <c r="M120" s="277">
        <f>+SUM(M118:M119)</f>
        <v>0</v>
      </c>
      <c r="N120" s="483"/>
      <c r="O120" s="398">
        <f>+SUM(O118:O119)</f>
        <v>0</v>
      </c>
      <c r="P120" s="399">
        <f>+SUM(P118:P119)</f>
        <v>0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0</v>
      </c>
      <c r="G122" s="288">
        <f>+G108+G112+G116+G120</f>
        <v>0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0</v>
      </c>
      <c r="M122" s="288">
        <f>+M108+M112+M116+M120</f>
        <v>0</v>
      </c>
      <c r="N122" s="483"/>
      <c r="O122" s="402">
        <f>+O108+O112+O116+O120</f>
        <v>0</v>
      </c>
      <c r="P122" s="409">
        <f>+P108+P112+P116+P120</f>
        <v>0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+'Отчет-2018г'!F124/1000</f>
        <v>0</v>
      </c>
      <c r="G124" s="271">
        <f>+'Отчет-2018г'!G124/1000</f>
        <v>0</v>
      </c>
      <c r="H124" s="293"/>
      <c r="I124" s="272">
        <f>+'Отчет-2018г'!I124/1000</f>
        <v>0</v>
      </c>
      <c r="J124" s="271">
        <f>+'Отчет-2018г'!J124/1000</f>
        <v>0</v>
      </c>
      <c r="K124" s="293"/>
      <c r="L124" s="272">
        <f>+'Отчет-2018г'!L124/1000</f>
        <v>0</v>
      </c>
      <c r="M124" s="271">
        <f>+'Отчет-2018г'!M124/1000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+'Отчет-2018г'!F125/1000</f>
        <v>0</v>
      </c>
      <c r="G125" s="283">
        <f>+'Отчет-2018г'!G125/1000</f>
        <v>0</v>
      </c>
      <c r="H125" s="293"/>
      <c r="I125" s="284">
        <f>+'Отчет-2018г'!I125/1000</f>
        <v>0</v>
      </c>
      <c r="J125" s="283">
        <f>+'Отчет-2018г'!J125/1000</f>
        <v>0</v>
      </c>
      <c r="K125" s="293"/>
      <c r="L125" s="284">
        <f>+'Отчет-2018г'!L125/1000</f>
        <v>0</v>
      </c>
      <c r="M125" s="283">
        <f>+'Отчет-2018г'!M125/1000</f>
        <v>0</v>
      </c>
      <c r="N125" s="483"/>
      <c r="O125" s="378">
        <f t="shared" si="8"/>
        <v>0</v>
      </c>
      <c r="P125" s="401">
        <f t="shared" si="8"/>
        <v>0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+'Отчет-2018г'!F126/1000</f>
        <v>0</v>
      </c>
      <c r="G126" s="283">
        <f>+'Отчет-2018г'!G126/1000</f>
        <v>0</v>
      </c>
      <c r="H126" s="293"/>
      <c r="I126" s="284">
        <f>+'Отчет-2018г'!I126/1000</f>
        <v>0</v>
      </c>
      <c r="J126" s="283">
        <f>+'Отчет-2018г'!J126/1000</f>
        <v>0</v>
      </c>
      <c r="K126" s="293"/>
      <c r="L126" s="284">
        <f>+'Отчет-2018г'!L126/1000</f>
        <v>0</v>
      </c>
      <c r="M126" s="283">
        <f>+'Отчет-2018г'!M126/1000</f>
        <v>0</v>
      </c>
      <c r="N126" s="483"/>
      <c r="O126" s="378">
        <f t="shared" si="8"/>
        <v>0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303</v>
      </c>
      <c r="C127" s="522"/>
      <c r="D127" s="523"/>
      <c r="E127" s="293"/>
      <c r="F127" s="531">
        <f>+'Отчет-2018г'!F127/1000</f>
        <v>0</v>
      </c>
      <c r="G127" s="532">
        <f>+'Отчет-2018г'!G127/1000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+IF(+'Отчет-2018г'!F85+'Отчет-2018г'!F86=0,-F152,0)</f>
        <v>0</v>
      </c>
      <c r="G128" s="289">
        <f>+IF(+'Отчет-2018г'!G85+'Отчет-2018г'!G86=0,-G152,0)</f>
        <v>0</v>
      </c>
      <c r="H128" s="293"/>
      <c r="I128" s="290">
        <f>+IF(+'Отчет-2018г'!I85+'Отчет-2018г'!I86=0,-I152,0)</f>
        <v>0</v>
      </c>
      <c r="J128" s="289">
        <f>+IF(+'Отчет-2018г'!J85+'Отчет-2018г'!J86=0,-J152,0)</f>
        <v>0</v>
      </c>
      <c r="K128" s="293"/>
      <c r="L128" s="290">
        <f>+IF(+'Отчет-2018г'!L85+'Отчет-2018г'!L86=0,-L152,0)</f>
        <v>0</v>
      </c>
      <c r="M128" s="289">
        <f>+IF(+'Отчет-2018г'!M85+'Отчет-2018г'!M86=0,-M152,0)</f>
        <v>0</v>
      </c>
      <c r="N128" s="483"/>
      <c r="O128" s="486">
        <f>+IF(+'Отчет-2018г'!O85+'Отчет-2018г'!O86=0,-O152,0)</f>
        <v>0</v>
      </c>
      <c r="P128" s="410">
        <f>+IF(+'Отчет-2018г'!P85+'Отчет-2018г'!P86=0,-P152,0)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0</v>
      </c>
      <c r="G129" s="286">
        <f>+SUM(G124,G125,G126,G128)</f>
        <v>0</v>
      </c>
      <c r="H129" s="293"/>
      <c r="I129" s="287">
        <f>+SUM(I124,I125,I126,I128)</f>
        <v>0</v>
      </c>
      <c r="J129" s="286">
        <f>+SUM(J124,J125,J126,J128)</f>
        <v>0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0</v>
      </c>
      <c r="P129" s="404">
        <f>+SUM(P124,P125,P126,P128)</f>
        <v>0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+'Отчет-2018г'!F131/1000</f>
        <v>0</v>
      </c>
      <c r="G131" s="271">
        <f>+'Отчет-2018г'!G131/1000</f>
        <v>0</v>
      </c>
      <c r="H131" s="293"/>
      <c r="I131" s="272">
        <f>+'Отчет-2018г'!I131/1000</f>
        <v>0</v>
      </c>
      <c r="J131" s="271">
        <f>+'Отчет-2018г'!J131/1000</f>
        <v>0</v>
      </c>
      <c r="K131" s="293"/>
      <c r="L131" s="272">
        <f>+'Отчет-2018г'!L131/1000</f>
        <v>0</v>
      </c>
      <c r="M131" s="271">
        <f>+'Отчет-2018г'!M131/1000</f>
        <v>0</v>
      </c>
      <c r="N131" s="483"/>
      <c r="O131" s="382">
        <f aca="true" t="shared" si="9" ref="O131:P133">+F131+I131+L131</f>
        <v>0</v>
      </c>
      <c r="P131" s="395">
        <f t="shared" si="9"/>
        <v>0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+'Отчет-2018г'!F132/1000</f>
        <v>0</v>
      </c>
      <c r="G132" s="283">
        <f>+'Отчет-2018г'!G132/1000</f>
        <v>0</v>
      </c>
      <c r="H132" s="293"/>
      <c r="I132" s="284">
        <f>+'Отчет-2018г'!I132/1000</f>
        <v>0</v>
      </c>
      <c r="J132" s="283">
        <f>+'Отчет-2018г'!J132/1000</f>
        <v>0</v>
      </c>
      <c r="K132" s="293"/>
      <c r="L132" s="284">
        <f>+'Отчет-2018г'!L132/1000</f>
        <v>0</v>
      </c>
      <c r="M132" s="283">
        <f>+'Отчет-2018г'!M132/1000</f>
        <v>0</v>
      </c>
      <c r="N132" s="483"/>
      <c r="O132" s="378">
        <f t="shared" si="9"/>
        <v>0</v>
      </c>
      <c r="P132" s="401">
        <f t="shared" si="9"/>
        <v>0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+'Отчет-2018г'!F133/1000</f>
        <v>0</v>
      </c>
      <c r="G133" s="283">
        <f>+'Отчет-2018г'!G133/1000</f>
        <v>0</v>
      </c>
      <c r="H133" s="293"/>
      <c r="I133" s="284">
        <f>+'Отчет-2018г'!I133/1000</f>
        <v>0</v>
      </c>
      <c r="J133" s="283">
        <f>+'Отчет-2018г'!J133/1000</f>
        <v>0</v>
      </c>
      <c r="K133" s="293"/>
      <c r="L133" s="284">
        <f>+'Отчет-2018г'!L133/1000</f>
        <v>0</v>
      </c>
      <c r="M133" s="283">
        <f>+'Отчет-2018г'!M133/1000</f>
        <v>0</v>
      </c>
      <c r="N133" s="483"/>
      <c r="O133" s="378">
        <f t="shared" si="9"/>
        <v>0</v>
      </c>
      <c r="P133" s="401">
        <f t="shared" si="9"/>
        <v>0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0</v>
      </c>
      <c r="G134" s="291">
        <f>+G133-G131-G132</f>
        <v>0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0</v>
      </c>
      <c r="M134" s="291">
        <f>+M133-M131-M132</f>
        <v>0</v>
      </c>
      <c r="N134" s="483"/>
      <c r="O134" s="411">
        <f>+O133-O131-O132</f>
        <v>0</v>
      </c>
      <c r="P134" s="412">
        <f>+P133-P131-P132</f>
        <v>0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0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02"/>
      <c r="D135" s="702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+'Отчет-2018г'!C142</f>
        <v>15022019</v>
      </c>
      <c r="D142" s="50" t="s">
        <v>6</v>
      </c>
      <c r="E142" s="5"/>
      <c r="F142" s="423"/>
      <c r="G142" s="423">
        <f>+'Отчет-2018г'!G142:G142</f>
        <v>0</v>
      </c>
      <c r="H142" s="423">
        <f>+'Отчет-2018г'!H142:H142</f>
        <v>0</v>
      </c>
      <c r="I142" s="423">
        <f>+'Отчет-2018г'!I142:I142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+'Отчет-2018г'!G143:G143</f>
        <v>0</v>
      </c>
      <c r="H143" s="424">
        <f>+'Отчет-2018г'!H143:H143</f>
        <v>0</v>
      </c>
      <c r="I143" s="424">
        <f>+'Отчет-2018г'!I143:I143</f>
        <v>0</v>
      </c>
      <c r="J143" s="49"/>
      <c r="K143" s="49"/>
      <c r="L143" s="440" t="str">
        <f>+'Отчет-2018г'!L143:O143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282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283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280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281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306</v>
      </c>
      <c r="C151" s="207"/>
      <c r="D151" s="132"/>
      <c r="E151" s="10"/>
      <c r="F151" s="129">
        <f>+IF(AND(+(F84-F128)&lt;&gt;0,+'Отчет-2018г'!F85+'Отчет-2018г'!F86=0),+(F84-F128),0)</f>
        <v>0</v>
      </c>
      <c r="G151" s="128">
        <f>+IF(AND(+(G84-G128)&lt;&gt;0,+'Отчет-2018г'!G85+'Отчет-2018г'!G86=0),+(G84-G128),0)</f>
        <v>0</v>
      </c>
      <c r="H151" s="10"/>
      <c r="I151" s="129">
        <f>+IF(AND(+(I84-I128)&lt;&gt;0,+'Отчет-2018г'!I85+'Отчет-2018г'!I86=0),+(I84-I128),0)</f>
        <v>0</v>
      </c>
      <c r="J151" s="128">
        <f>+IF(AND(+(J84-J128)&lt;&gt;0,+'Отчет-2018г'!J85+'Отчет-2018г'!J86=0),+(J84-J128),0)</f>
        <v>0</v>
      </c>
      <c r="K151" s="10"/>
      <c r="L151" s="129">
        <f>+IF(AND(+(L84-L128)&lt;&gt;0,+'Отчет-2018г'!L85+'Отчет-2018г'!L86=0),+(L84-L128),0)</f>
        <v>0</v>
      </c>
      <c r="M151" s="128">
        <f>+IF(AND(+(M84-M128)&lt;&gt;0,+'Отчет-2018г'!M85+'Отчет-2018г'!M86=0),+(M84-M128),0)</f>
        <v>0</v>
      </c>
      <c r="N151" s="10"/>
      <c r="O151" s="518">
        <f>+IF(AND(+(O84-O128)&lt;&gt;0,+'Отчет-2018г'!O85+'Отчет-2018г'!O86=0),+(O84-O128),0)</f>
        <v>0</v>
      </c>
      <c r="P151" s="519">
        <f>+IF(AND(+(P84-P128)&lt;&gt;0,+'Отчет-2018г'!P85+'Отчет-2018г'!P86=0),+(P84-P128),0)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307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Момка Апостолова</cp:lastModifiedBy>
  <cp:lastPrinted>2018-01-03T17:05:49Z</cp:lastPrinted>
  <dcterms:created xsi:type="dcterms:W3CDTF">2015-12-01T07:17:04Z</dcterms:created>
  <dcterms:modified xsi:type="dcterms:W3CDTF">2019-05-15T10:11:51Z</dcterms:modified>
  <cp:category/>
  <cp:version/>
  <cp:contentType/>
  <cp:contentStatus/>
</cp:coreProperties>
</file>